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hax2\Documents\Roger's Doct\NW Parish Council Files\Nether Wyresdale Parish Council\spreadsheets &amp; accounts\Account sheets\"/>
    </mc:Choice>
  </mc:AlternateContent>
  <xr:revisionPtr revIDLastSave="0" documentId="13_ncr:1_{5E02F87E-797D-421E-9D06-07DA8CC2309C}" xr6:coauthVersionLast="47" xr6:coauthVersionMax="47" xr10:uidLastSave="{00000000-0000-0000-0000-000000000000}"/>
  <bookViews>
    <workbookView xWindow="-120" yWindow="-120" windowWidth="29040" windowHeight="15720" tabRatio="601" activeTab="3" xr2:uid="{00000000-000D-0000-FFFF-FFFF00000000}"/>
  </bookViews>
  <sheets>
    <sheet name="Pivot" sheetId="13" r:id="rId1"/>
    <sheet name="Receipts &amp; Payments" sheetId="2" r:id="rId2"/>
    <sheet name="Bank Rec" sheetId="1" r:id="rId3"/>
    <sheet name="Fixed Asset Register 2026" sheetId="14" r:id="rId4"/>
    <sheet name="pension" sheetId="11" r:id="rId5"/>
    <sheet name="clerk" sheetId="12" r:id="rId6"/>
    <sheet name="Fixed Asset Register 2024" sheetId="3" r:id="rId7"/>
  </sheet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4" l="1"/>
  <c r="D45" i="14"/>
  <c r="F41" i="14"/>
  <c r="F34" i="14"/>
  <c r="F32" i="14"/>
  <c r="F31" i="14"/>
  <c r="F30" i="14"/>
  <c r="F29" i="14"/>
  <c r="F28" i="14"/>
  <c r="F26" i="14"/>
  <c r="F25" i="14"/>
  <c r="F24" i="14"/>
  <c r="F23" i="14"/>
  <c r="F22" i="14"/>
  <c r="F21" i="14"/>
  <c r="F20" i="14"/>
  <c r="F19" i="14"/>
  <c r="F18" i="14"/>
  <c r="F6" i="14"/>
  <c r="E31" i="13"/>
  <c r="O69" i="2"/>
  <c r="O58" i="2"/>
  <c r="I6" i="1"/>
  <c r="E61" i="2"/>
  <c r="E27" i="13"/>
  <c r="E23" i="13"/>
  <c r="F45" i="14" l="1"/>
  <c r="T15" i="1"/>
  <c r="T14" i="1"/>
  <c r="P7" i="2"/>
  <c r="P49" i="2"/>
  <c r="Q49" i="2" s="1"/>
  <c r="P48" i="2"/>
  <c r="Q48" i="2" s="1"/>
  <c r="P47" i="2"/>
  <c r="Q47" i="2" s="1"/>
  <c r="P41" i="2"/>
  <c r="Q41" i="2" s="1"/>
  <c r="P38" i="2"/>
  <c r="Q38" i="2" s="1"/>
  <c r="P40" i="2"/>
  <c r="Q40" i="2" s="1"/>
  <c r="P39" i="2"/>
  <c r="Q39" i="2" s="1"/>
  <c r="Q7" i="2" l="1"/>
  <c r="L58" i="2"/>
  <c r="P34" i="2"/>
  <c r="Q34" i="2" s="1"/>
  <c r="O9" i="2"/>
  <c r="P9" i="2" s="1"/>
  <c r="O6" i="2"/>
  <c r="P17" i="2"/>
  <c r="Q17" i="2" s="1"/>
  <c r="P18" i="2"/>
  <c r="Q18" i="2" s="1"/>
  <c r="P19" i="2"/>
  <c r="Q19" i="2" s="1"/>
  <c r="P20" i="2"/>
  <c r="Q20" i="2" s="1"/>
  <c r="P22" i="2"/>
  <c r="Q22" i="2" s="1"/>
  <c r="P27" i="2"/>
  <c r="Q27" i="2" s="1"/>
  <c r="P31" i="2"/>
  <c r="Q31" i="2" s="1"/>
  <c r="P4" i="2"/>
  <c r="Q4" i="2" s="1"/>
  <c r="P8" i="2"/>
  <c r="Q8" i="2" s="1"/>
  <c r="P12" i="2"/>
  <c r="Q12" i="2" s="1"/>
  <c r="J43" i="3"/>
  <c r="I43" i="3"/>
  <c r="J37" i="3"/>
  <c r="J38" i="3"/>
  <c r="J39" i="3"/>
  <c r="J40" i="3"/>
  <c r="J41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" i="3"/>
  <c r="P6" i="2" l="1"/>
  <c r="I8" i="1"/>
  <c r="G43" i="3"/>
  <c r="E43" i="3"/>
  <c r="U15" i="1" l="1"/>
  <c r="V15" i="1" s="1"/>
  <c r="U13" i="1"/>
  <c r="V13" i="1" s="1"/>
  <c r="U14" i="1"/>
  <c r="V14" i="1" s="1"/>
  <c r="I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Melanie Harben</author>
  </authors>
  <commentList>
    <comment ref="A42" authorId="0" shapeId="0" xr:uid="{D2117788-D221-4DCC-8ED2-DD400B61A2D6}">
      <text>
        <r>
          <rPr>
            <b/>
            <sz val="8"/>
            <color indexed="81"/>
            <rFont val="Tahoma"/>
            <family val="2"/>
          </rPr>
          <t>Melanie Harben: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<sst xmlns="http://schemas.openxmlformats.org/spreadsheetml/2006/main" count="526" uniqueCount="229">
  <si>
    <t>Payments</t>
  </si>
  <si>
    <t>Date</t>
  </si>
  <si>
    <t>Details</t>
  </si>
  <si>
    <t>Amount</t>
  </si>
  <si>
    <t>Chq No</t>
  </si>
  <si>
    <t>Pg</t>
  </si>
  <si>
    <t>Payee</t>
  </si>
  <si>
    <t>VAT</t>
  </si>
  <si>
    <t>Receipts</t>
  </si>
  <si>
    <t>Source</t>
  </si>
  <si>
    <t>WBC</t>
  </si>
  <si>
    <t xml:space="preserve">Chq </t>
  </si>
  <si>
    <t>Clerk</t>
  </si>
  <si>
    <t>Salt Bin</t>
  </si>
  <si>
    <t xml:space="preserve">Village Bench </t>
  </si>
  <si>
    <t>purchase date 18/01/08</t>
  </si>
  <si>
    <t>purchase date 18/09/07</t>
  </si>
  <si>
    <t>purchase date 07/04/10</t>
  </si>
  <si>
    <t>slide</t>
  </si>
  <si>
    <t>playhouse</t>
  </si>
  <si>
    <t>step pods</t>
  </si>
  <si>
    <t>cradle swing</t>
  </si>
  <si>
    <t>spiders web</t>
  </si>
  <si>
    <t>allidile</t>
  </si>
  <si>
    <t>hammock</t>
  </si>
  <si>
    <t>step bollards</t>
  </si>
  <si>
    <t>larch poles</t>
  </si>
  <si>
    <t>multiclimb</t>
  </si>
  <si>
    <t xml:space="preserve">sin point swing </t>
  </si>
  <si>
    <t>low rotator</t>
  </si>
  <si>
    <t>tyre swinger</t>
  </si>
  <si>
    <t>monkey bars</t>
  </si>
  <si>
    <t>rope walk</t>
  </si>
  <si>
    <t>benches</t>
  </si>
  <si>
    <t>SO</t>
  </si>
  <si>
    <t>wages</t>
  </si>
  <si>
    <t>LALC</t>
  </si>
  <si>
    <t>LCC</t>
  </si>
  <si>
    <t>benches x 2</t>
  </si>
  <si>
    <t>3 scorton gateway signs</t>
  </si>
  <si>
    <t>The Play Inspection Company</t>
  </si>
  <si>
    <t>inspection of play equipment</t>
  </si>
  <si>
    <t>HMRC</t>
  </si>
  <si>
    <t>Balance per bank statement</t>
  </si>
  <si>
    <t>Playing field</t>
  </si>
  <si>
    <t>Asset of community value</t>
  </si>
  <si>
    <t>Multi use games area</t>
  </si>
  <si>
    <t>notice board</t>
  </si>
  <si>
    <t>playing field sign</t>
  </si>
  <si>
    <t>purchase date 19/07/16</t>
  </si>
  <si>
    <t>Multi use games area (surface)</t>
  </si>
  <si>
    <t>purchase date 07/07/16</t>
  </si>
  <si>
    <t>Crawling tunnel</t>
  </si>
  <si>
    <t>stationery expenses</t>
  </si>
  <si>
    <t>dish roundabout</t>
  </si>
  <si>
    <t>Row Labels</t>
  </si>
  <si>
    <t>Grand Total</t>
  </si>
  <si>
    <t xml:space="preserve"> fee</t>
  </si>
  <si>
    <t>DD</t>
  </si>
  <si>
    <t>MUGA</t>
  </si>
  <si>
    <t>purchase date 25/02/16</t>
  </si>
  <si>
    <t>purchase date 31/05/16</t>
  </si>
  <si>
    <t>Purchase cost</t>
  </si>
  <si>
    <t>war memorial plaque</t>
  </si>
  <si>
    <t>purchase date 04/07/18</t>
  </si>
  <si>
    <t>Millennium Way</t>
  </si>
  <si>
    <t>purchase date 22/10/20</t>
  </si>
  <si>
    <t>Wood for tapping rails etc</t>
  </si>
  <si>
    <t>purchase date 17/12/20</t>
  </si>
  <si>
    <t>Balance</t>
  </si>
  <si>
    <t>Interpretive board</t>
  </si>
  <si>
    <t>(activity trail)</t>
  </si>
  <si>
    <t>(climbing frame)</t>
  </si>
  <si>
    <t>(net climber)</t>
  </si>
  <si>
    <t>(stepping stones)</t>
  </si>
  <si>
    <t>(wooden animal)</t>
  </si>
  <si>
    <t>(spinner bowl)</t>
  </si>
  <si>
    <t>(1 bay 2 seat cradle)</t>
  </si>
  <si>
    <t xml:space="preserve">purchase date NK </t>
  </si>
  <si>
    <t>purchase date NK</t>
  </si>
  <si>
    <t>purchase date 01/06/17</t>
  </si>
  <si>
    <t>purchase date 06/05/21</t>
  </si>
  <si>
    <t>Total</t>
  </si>
  <si>
    <t xml:space="preserve"> £32,034 with VAT </t>
  </si>
  <si>
    <t xml:space="preserve"> £19,460.62 with VAT </t>
  </si>
  <si>
    <t xml:space="preserve">  £5,299.34 with VAT </t>
  </si>
  <si>
    <t>Located Snow Hill Lane restated</t>
  </si>
  <si>
    <t>Located in village sq      restated</t>
  </si>
  <si>
    <t>located 3 access roads to Scorton</t>
  </si>
  <si>
    <t>£90 with VAT. Located at playing field entrance</t>
  </si>
  <si>
    <t>located in playing field</t>
  </si>
  <si>
    <t>located next to playing field</t>
  </si>
  <si>
    <t xml:space="preserve">located Snow Hill Lane </t>
  </si>
  <si>
    <t>£1818.18 with VAT. Located on Millennium Way</t>
  </si>
  <si>
    <t>£546.82 with VAT. Located on Millennium Way</t>
  </si>
  <si>
    <t>£1941.30 with VAT.  Located on Millennium Way</t>
  </si>
  <si>
    <t>original audit cost price</t>
  </si>
  <si>
    <t>The Play inspection company has given no valuation - Not on their list.</t>
  </si>
  <si>
    <t>replacement cost</t>
  </si>
  <si>
    <t>Play area resurface</t>
  </si>
  <si>
    <t>purchase date 12/05/22</t>
  </si>
  <si>
    <t>£16,560 with VAT playing field</t>
  </si>
  <si>
    <t>Clerk (Computer Solutions LTD)</t>
  </si>
  <si>
    <t>Sum of Amount</t>
  </si>
  <si>
    <t>The Play inspection company has given 1 valuation.</t>
  </si>
  <si>
    <t>purchase date 30/06/23</t>
  </si>
  <si>
    <t>purchase date 09/05/23</t>
  </si>
  <si>
    <t>Item</t>
  </si>
  <si>
    <t>Purchase date</t>
  </si>
  <si>
    <t>5 benches</t>
  </si>
  <si>
    <t>TEEC</t>
  </si>
  <si>
    <t>PC website costs</t>
  </si>
  <si>
    <t>annual sub</t>
  </si>
  <si>
    <t>gift for accountant (per parish)</t>
  </si>
  <si>
    <t>PKF Littlejohn (external auditor)</t>
  </si>
  <si>
    <t>audit fee</t>
  </si>
  <si>
    <t>annual systems check</t>
  </si>
  <si>
    <t>£1398 incl VAT total bill £1423 with teak oil.  One bench opposite shop, one Millennium Way</t>
  </si>
  <si>
    <t>King Charles benches to replacement for ones near chapel wall</t>
  </si>
  <si>
    <t>Scorton Methodist Chapel</t>
  </si>
  <si>
    <t>purchase date 11/07/24</t>
  </si>
  <si>
    <t>located at the post office, The Square. £2185.01 with VAT</t>
  </si>
  <si>
    <t>Valuation at 2024</t>
  </si>
  <si>
    <t xml:space="preserve">originally 2 Net £38.97 (£46.77 incl VAT) p/field entrance.  Only 1 left, confirmed 30/01/25 </t>
  </si>
  <si>
    <t>dog sign</t>
  </si>
  <si>
    <t>ProW grant (£500) &amp; biodiversity grant (£300)</t>
  </si>
  <si>
    <t>clerk pension cont £80.18 employer &amp; £17.16 employee</t>
  </si>
  <si>
    <t>Details for Sum of Amount - Payee: LCC</t>
  </si>
  <si>
    <t>Details for Sum of Amount - Payee: Clerk</t>
  </si>
  <si>
    <t>Diff</t>
  </si>
  <si>
    <t>"no dog" sign</t>
  </si>
  <si>
    <t>purchase date 28/01/21</t>
  </si>
  <si>
    <t>Per LY workings</t>
  </si>
  <si>
    <t>Bank Reconciliation as at 31st March 2026</t>
  </si>
  <si>
    <t>clerk pension cont £93.55 employer &amp; £20.02 employee</t>
  </si>
  <si>
    <t>30/02/2026</t>
  </si>
  <si>
    <t>Precept</t>
  </si>
  <si>
    <t>VAT reclaim (to 31/03/25)</t>
  </si>
  <si>
    <t>VAT Memo</t>
  </si>
  <si>
    <t xml:space="preserve">Lengthsman </t>
  </si>
  <si>
    <r>
      <t xml:space="preserve">Lengthsman fees &amp; fuel (£692.85), hire of tool (£60) &amp; P/F grass cut (£160) </t>
    </r>
    <r>
      <rPr>
        <b/>
        <sz val="12"/>
        <rFont val="Arial"/>
        <family val="2"/>
      </rPr>
      <t>MARCH</t>
    </r>
  </si>
  <si>
    <t>fees April (£1165.50) plus plus materials (£52.23)</t>
  </si>
  <si>
    <t>P/F grass cutting April x 2</t>
  </si>
  <si>
    <t xml:space="preserve">Zurich Municipal </t>
  </si>
  <si>
    <t>PC insurance</t>
  </si>
  <si>
    <t xml:space="preserve">clerk pension cont employee £17.16 employer &amp; £80.18 </t>
  </si>
  <si>
    <t xml:space="preserve">clerk pension cont employee £20.02 employer &amp; £93.55 </t>
  </si>
  <si>
    <t xml:space="preserve">fees May (£472.50) &amp; May grass cutting x 2 (£160) </t>
  </si>
  <si>
    <t>KOMPAN Ltd</t>
  </si>
  <si>
    <t>replacement play equip space/net climber</t>
  </si>
  <si>
    <t>Cllr Collinson</t>
  </si>
  <si>
    <t>replacement swing seats</t>
  </si>
  <si>
    <t>Police &amp; Crime Commissioner for Lancashire</t>
  </si>
  <si>
    <t>E-Bike donation</t>
  </si>
  <si>
    <t>Room hire for PC meetings (7 meetings) 2025/26</t>
  </si>
  <si>
    <t>clerk's stationery for handover</t>
  </si>
  <si>
    <t>fee June</t>
  </si>
  <si>
    <t>P/F grass cutting May x 2</t>
  </si>
  <si>
    <t>Laburnum Nuseries</t>
  </si>
  <si>
    <t>2025 / 26</t>
  </si>
  <si>
    <t>July Fee</t>
  </si>
  <si>
    <t>Statement</t>
  </si>
  <si>
    <t>Closing Balance</t>
  </si>
  <si>
    <t>Bank Statement</t>
  </si>
  <si>
    <t>HMRC SDDS 00001923 0000578685</t>
  </si>
  <si>
    <t>Community Futures</t>
  </si>
  <si>
    <t>Sub</t>
  </si>
  <si>
    <t>Forecast</t>
  </si>
  <si>
    <t>Budget</t>
  </si>
  <si>
    <t>Budget less Spend</t>
  </si>
  <si>
    <t>Ex-Clerk's present</t>
  </si>
  <si>
    <t>September fees (£160 + £903 = £1,063)</t>
  </si>
  <si>
    <t xml:space="preserve">   </t>
  </si>
  <si>
    <t>Clerk's Tax</t>
  </si>
  <si>
    <t>August fee and materials (£21&amp; £18.77, Mowing Playing Field £160, £1050)</t>
  </si>
  <si>
    <t xml:space="preserve">Elan City UK </t>
  </si>
  <si>
    <t>SpID &amp; Solar Panel</t>
  </si>
  <si>
    <t>Cllr Gledhill</t>
  </si>
  <si>
    <t>Jubilee clips for SpID</t>
  </si>
  <si>
    <t>October invoice and Mowing (£80) playing fields</t>
  </si>
  <si>
    <t>November invoice</t>
  </si>
  <si>
    <t>Post install for SpIDs, and SpID install (Put against Contingency budget)</t>
  </si>
  <si>
    <t>Grant for the Gate</t>
  </si>
  <si>
    <t>Spend to Date</t>
  </si>
  <si>
    <t>Current Balance</t>
  </si>
  <si>
    <t>Check</t>
  </si>
  <si>
    <t>VAT Reclaim to 30 September</t>
  </si>
  <si>
    <t>Wages</t>
  </si>
  <si>
    <t>December invoice</t>
  </si>
  <si>
    <t>Scorton Village Hall</t>
  </si>
  <si>
    <t>Annual Donation</t>
  </si>
  <si>
    <t>Clerk's tax</t>
  </si>
  <si>
    <t>HMRC SDDS 00810699  0000578685 (3 x £80 mthly tax, Oct, Nov &amp; Dec)</t>
  </si>
  <si>
    <t>HMRC SDDS 00004068  0000578685 (£100 Tax for Sep)</t>
  </si>
  <si>
    <t>In Budget for 25/26 but not spent</t>
  </si>
  <si>
    <t>Spent to Date:</t>
  </si>
  <si>
    <t>4 Staff Costs</t>
  </si>
  <si>
    <t>5 Loan Interest/Capital Repayment</t>
  </si>
  <si>
    <t>6 All Other Payments</t>
  </si>
  <si>
    <t>Valuation at Jan 2026</t>
  </si>
  <si>
    <t xml:space="preserve"> £36580.02 with VAT </t>
  </si>
  <si>
    <t>5-off located in playing field</t>
  </si>
  <si>
    <t>located in playing field (Komplan)</t>
  </si>
  <si>
    <t>located in playing field (Euro Play)</t>
  </si>
  <si>
    <t>located in playing field (Sutcliffe Play Limited)</t>
  </si>
  <si>
    <t>located in playing field (Playdale Playgrounds Ltd)</t>
  </si>
  <si>
    <t>Swinging tyres</t>
  </si>
  <si>
    <t>located in playing field (Huck Nets Ltd)</t>
  </si>
  <si>
    <t>Embankment slide</t>
  </si>
  <si>
    <t>Removed</t>
  </si>
  <si>
    <t>hammock swing</t>
  </si>
  <si>
    <t xml:space="preserve">single point swing </t>
  </si>
  <si>
    <t>located in playing field (Kaiser &amp; Kulne)</t>
  </si>
  <si>
    <t>Space Net</t>
  </si>
  <si>
    <t>Purchase date June 2025</t>
  </si>
  <si>
    <t>Located in playing area (Komplan)</t>
  </si>
  <si>
    <t>Seat renewed in May 2025</t>
  </si>
  <si>
    <t>Posts for the SPIDS 3-OFF</t>
  </si>
  <si>
    <t>purchase date Nov 2025</t>
  </si>
  <si>
    <t>LCC de/iver and install posts and SPID</t>
  </si>
  <si>
    <t>Asset value 3 posts only £400 each</t>
  </si>
  <si>
    <t>SPID</t>
  </si>
  <si>
    <t>purchase date  Nov 2025</t>
  </si>
  <si>
    <t>Elan City speed indicator device</t>
  </si>
  <si>
    <t xml:space="preserve">dog signs </t>
  </si>
  <si>
    <t>purchase date March 2026</t>
  </si>
  <si>
    <t>New signs to replace old ones</t>
  </si>
  <si>
    <t>The Play inspection company has given 1 valuation for all three items</t>
  </si>
  <si>
    <t>Hedge cutting and tarmac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</si>
</sst>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£&quot;#,##0.00"/>
    <numFmt numFmtId="167" formatCode="_-[$£-809]* #,##0.00_-;\-[$£-809]* #,##0.00_-;_-[$£-809]* &quot;-&quot;??_-;_-@_-"/>
    <numFmt numFmtId="168" formatCode="[$-F800]dddd\,\ mmmm\ dd\,\ yyyy"/>
  </numFmts>
  <fonts count="2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10"/>
      <name val="Arial"/>
      <family val="2"/>
    </font>
    <font>
      <sz val="10"/>
      <color theme="3" tint="-0.249977111117893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7">
    <xf numFmtId="0" fontId="0" fillId="0" borderId="0" xfId="0"/>
    <xf numFmtId="4" fontId="0" fillId="0" borderId="0" xfId="0" applyNumberFormat="1"/>
    <xf numFmtId="166" fontId="0" fillId="0" borderId="0" xfId="0" applyNumberFormat="1"/>
    <xf numFmtId="14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3" fillId="0" borderId="0" xfId="0" applyFont="1"/>
    <xf numFmtId="43" fontId="0" fillId="0" borderId="0" xfId="1" applyFont="1"/>
    <xf numFmtId="0" fontId="4" fillId="0" borderId="0" xfId="0" applyFont="1"/>
    <xf numFmtId="0" fontId="2" fillId="0" borderId="0" xfId="0" applyFont="1"/>
    <xf numFmtId="8" fontId="0" fillId="0" borderId="0" xfId="0" applyNumberFormat="1"/>
    <xf numFmtId="14" fontId="2" fillId="0" borderId="0" xfId="0" applyNumberFormat="1" applyFont="1"/>
    <xf numFmtId="44" fontId="0" fillId="0" borderId="0" xfId="0" applyNumberFormat="1"/>
    <xf numFmtId="14" fontId="7" fillId="0" borderId="0" xfId="0" applyNumberFormat="1" applyFont="1"/>
    <xf numFmtId="0" fontId="0" fillId="0" borderId="0" xfId="0" applyAlignment="1">
      <alignment horizontal="center"/>
    </xf>
    <xf numFmtId="8" fontId="2" fillId="0" borderId="0" xfId="1" applyNumberFormat="1" applyFont="1"/>
    <xf numFmtId="44" fontId="0" fillId="0" borderId="0" xfId="1" applyNumberFormat="1" applyFont="1"/>
    <xf numFmtId="44" fontId="3" fillId="0" borderId="0" xfId="0" applyNumberFormat="1" applyFont="1"/>
    <xf numFmtId="167" fontId="0" fillId="0" borderId="0" xfId="0" applyNumberFormat="1"/>
    <xf numFmtId="167" fontId="0" fillId="0" borderId="0" xfId="2" applyNumberFormat="1" applyFont="1"/>
    <xf numFmtId="167" fontId="3" fillId="0" borderId="0" xfId="0" applyNumberFormat="1" applyFont="1"/>
    <xf numFmtId="0" fontId="8" fillId="0" borderId="0" xfId="0" applyFont="1"/>
    <xf numFmtId="167" fontId="2" fillId="0" borderId="0" xfId="0" applyNumberFormat="1" applyFont="1"/>
    <xf numFmtId="14" fontId="3" fillId="0" borderId="0" xfId="0" applyNumberFormat="1" applyFont="1"/>
    <xf numFmtId="0" fontId="0" fillId="0" borderId="0" xfId="0" pivotButton="1"/>
    <xf numFmtId="0" fontId="9" fillId="0" borderId="0" xfId="0" applyFont="1"/>
    <xf numFmtId="43" fontId="9" fillId="0" borderId="0" xfId="1" applyFont="1"/>
    <xf numFmtId="166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/>
    <xf numFmtId="166" fontId="11" fillId="0" borderId="0" xfId="0" applyNumberFormat="1" applyFont="1"/>
    <xf numFmtId="14" fontId="11" fillId="0" borderId="0" xfId="0" applyNumberFormat="1" applyFont="1"/>
    <xf numFmtId="43" fontId="11" fillId="0" borderId="3" xfId="0" applyNumberFormat="1" applyFont="1" applyBorder="1"/>
    <xf numFmtId="43" fontId="11" fillId="0" borderId="0" xfId="0" applyNumberFormat="1" applyFont="1"/>
    <xf numFmtId="4" fontId="11" fillId="0" borderId="0" xfId="0" applyNumberFormat="1" applyFont="1"/>
    <xf numFmtId="167" fontId="9" fillId="0" borderId="2" xfId="0" applyNumberFormat="1" applyFont="1" applyBorder="1"/>
    <xf numFmtId="4" fontId="11" fillId="0" borderId="1" xfId="0" applyNumberFormat="1" applyFont="1" applyBorder="1"/>
    <xf numFmtId="8" fontId="3" fillId="0" borderId="0" xfId="0" applyNumberFormat="1" applyFont="1"/>
    <xf numFmtId="0" fontId="12" fillId="0" borderId="0" xfId="0" applyFont="1"/>
    <xf numFmtId="166" fontId="12" fillId="0" borderId="0" xfId="0" applyNumberFormat="1" applyFont="1"/>
    <xf numFmtId="14" fontId="12" fillId="0" borderId="0" xfId="0" applyNumberFormat="1" applyFont="1"/>
    <xf numFmtId="44" fontId="12" fillId="0" borderId="0" xfId="0" applyNumberFormat="1" applyFont="1"/>
    <xf numFmtId="165" fontId="14" fillId="0" borderId="0" xfId="0" applyNumberFormat="1" applyFont="1"/>
    <xf numFmtId="0" fontId="14" fillId="0" borderId="0" xfId="0" applyFont="1"/>
    <xf numFmtId="8" fontId="14" fillId="0" borderId="0" xfId="0" applyNumberFormat="1" applyFont="1"/>
    <xf numFmtId="0" fontId="15" fillId="0" borderId="0" xfId="0" applyFont="1" applyAlignment="1">
      <alignment horizontal="center"/>
    </xf>
    <xf numFmtId="44" fontId="2" fillId="0" borderId="0" xfId="0" applyNumberFormat="1" applyFont="1"/>
    <xf numFmtId="44" fontId="0" fillId="0" borderId="0" xfId="0" applyNumberFormat="1" applyAlignment="1">
      <alignment horizontal="left"/>
    </xf>
    <xf numFmtId="44" fontId="0" fillId="0" borderId="0" xfId="0" applyNumberFormat="1" applyAlignment="1">
      <alignment horizontal="right"/>
    </xf>
    <xf numFmtId="44" fontId="3" fillId="0" borderId="0" xfId="0" applyNumberFormat="1" applyFont="1" applyAlignment="1">
      <alignment horizontal="left"/>
    </xf>
    <xf numFmtId="166" fontId="3" fillId="0" borderId="0" xfId="0" applyNumberFormat="1" applyFont="1"/>
    <xf numFmtId="166" fontId="2" fillId="0" borderId="0" xfId="0" applyNumberFormat="1" applyFont="1" applyAlignment="1">
      <alignment horizontal="left"/>
    </xf>
    <xf numFmtId="0" fontId="15" fillId="0" borderId="0" xfId="0" applyFont="1"/>
    <xf numFmtId="166" fontId="3" fillId="0" borderId="0" xfId="0" applyNumberFormat="1" applyFont="1" applyAlignment="1">
      <alignment horizontal="center"/>
    </xf>
    <xf numFmtId="0" fontId="16" fillId="0" borderId="0" xfId="0" applyFont="1"/>
    <xf numFmtId="44" fontId="13" fillId="0" borderId="0" xfId="0" applyNumberFormat="1" applyFont="1"/>
    <xf numFmtId="44" fontId="15" fillId="0" borderId="0" xfId="0" applyNumberFormat="1" applyFont="1"/>
    <xf numFmtId="165" fontId="13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15" fontId="0" fillId="0" borderId="0" xfId="0" applyNumberFormat="1"/>
    <xf numFmtId="44" fontId="19" fillId="0" borderId="0" xfId="0" applyNumberFormat="1" applyFont="1"/>
    <xf numFmtId="168" fontId="0" fillId="0" borderId="0" xfId="0" applyNumberForma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5" fillId="0" borderId="0" xfId="0" applyFont="1" applyAlignment="1">
      <alignment horizontal="right"/>
    </xf>
    <xf numFmtId="44" fontId="15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0" applyFont="1"/>
    <xf numFmtId="165" fontId="12" fillId="0" borderId="0" xfId="0" applyNumberFormat="1" applyFont="1"/>
    <xf numFmtId="43" fontId="14" fillId="0" borderId="0" xfId="0" applyNumberFormat="1" applyFont="1"/>
    <xf numFmtId="165" fontId="9" fillId="0" borderId="0" xfId="0" applyNumberFormat="1" applyFont="1"/>
    <xf numFmtId="44" fontId="9" fillId="0" borderId="0" xfId="0" applyNumberFormat="1" applyFont="1"/>
    <xf numFmtId="43" fontId="13" fillId="0" borderId="0" xfId="0" applyNumberFormat="1" applyFont="1"/>
    <xf numFmtId="0" fontId="1" fillId="0" borderId="0" xfId="0" applyFont="1"/>
    <xf numFmtId="0" fontId="22" fillId="0" borderId="0" xfId="0" applyFont="1"/>
    <xf numFmtId="44" fontId="21" fillId="2" borderId="4" xfId="0" applyNumberFormat="1" applyFont="1" applyFill="1" applyBorder="1"/>
    <xf numFmtId="167" fontId="1" fillId="0" borderId="0" xfId="0" applyNumberFormat="1" applyFont="1"/>
    <xf numFmtId="0" fontId="22" fillId="0" borderId="0" xfId="0" applyFont="1" applyAlignment="1">
      <alignment vertical="center"/>
    </xf>
    <xf numFmtId="166" fontId="3" fillId="0" borderId="0" xfId="0" applyNumberFormat="1" applyFont="1" applyAlignment="1">
      <alignment horizontal="left"/>
    </xf>
    <xf numFmtId="167" fontId="0" fillId="0" borderId="0" xfId="0" applyNumberForma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2">
    <dxf>
      <numFmt numFmtId="19" formatCode="dd/mm/yyyy"/>
    </dxf>
    <dxf>
      <numFmt numFmtId="19" formatCode="dd/mm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ger Hacking" refreshedDate="46134.359234606483" createdVersion="8" refreshedVersion="8" minRefreshableVersion="3" recordCount="49" xr:uid="{A2E5C0C0-289E-4E5F-9515-13E18E8FEE19}">
  <cacheSource type="worksheet">
    <worksheetSource ref="G3:L52" sheet="Receipts &amp; Payments"/>
  </cacheSource>
  <cacheFields count="6">
    <cacheField name="Date" numFmtId="14">
      <sharedItems containsSemiMixedTypes="0" containsNonDate="0" containsDate="1" containsString="0" minDate="2025-04-01T00:00:00" maxDate="2026-03-03T00:00:00"/>
    </cacheField>
    <cacheField name="Chq " numFmtId="0">
      <sharedItems containsMixedTypes="1" containsNumber="1" containsInteger="1" minValue="688" maxValue="718"/>
    </cacheField>
    <cacheField name="Pg" numFmtId="0">
      <sharedItems containsNonDate="0" containsString="0" containsBlank="1"/>
    </cacheField>
    <cacheField name="Payee" numFmtId="0">
      <sharedItems count="15">
        <s v="TEEC"/>
        <s v="Clerk"/>
        <s v="Lengthsman "/>
        <s v="LCC"/>
        <s v="LALC"/>
        <s v="Zurich Municipal "/>
        <s v="KOMPAN Ltd"/>
        <s v="Cllr Collinson"/>
        <s v="Police &amp; Crime Commissioner for Lancashire"/>
        <s v="Clerk's tax"/>
        <s v="PKF Littlejohn (external auditor)"/>
        <s v="Elan City UK "/>
        <s v="Cllr Gledhill"/>
        <s v="The Play Inspection Company"/>
        <s v="Scorton Village Hall"/>
      </sharedItems>
    </cacheField>
    <cacheField name="Details" numFmtId="0">
      <sharedItems/>
    </cacheField>
    <cacheField name="Amount" numFmtId="44">
      <sharedItems containsSemiMixedTypes="0" containsString="0" containsNumber="1" minValue="6" maxValue="20384.400000000001" count="38">
        <n v="259.2"/>
        <n v="75"/>
        <n v="912.85"/>
        <n v="97.34"/>
        <n v="143.1"/>
        <n v="335.37"/>
        <n v="1217.73"/>
        <n v="160"/>
        <n v="666"/>
        <n v="113.57"/>
        <n v="632.5"/>
        <n v="20384.400000000001"/>
        <n v="499.2"/>
        <n v="6"/>
        <n v="150"/>
        <n v="7.44"/>
        <n v="1176"/>
        <n v="25.4"/>
        <n v="120"/>
        <n v="1227"/>
        <n v="252"/>
        <n v="1249.77"/>
        <n v="400"/>
        <n v="130"/>
        <n v="1063"/>
        <n v="120.85"/>
        <n v="2340"/>
        <n v="220"/>
        <n v="3107.99"/>
        <n v="15.32"/>
        <n v="863.9"/>
        <n v="1228.5"/>
        <n v="320"/>
        <n v="766.5"/>
        <n v="223.2"/>
        <n v="113.94"/>
        <n v="1200"/>
        <n v="24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d v="2025-04-01T00:00:00"/>
    <n v="688"/>
    <m/>
    <x v="0"/>
    <s v="PC website costs"/>
    <x v="0"/>
  </r>
  <r>
    <d v="2025-04-01T00:00:00"/>
    <n v="689"/>
    <m/>
    <x v="1"/>
    <s v=" fee"/>
    <x v="1"/>
  </r>
  <r>
    <d v="2025-04-14T00:00:00"/>
    <n v="690"/>
    <m/>
    <x v="2"/>
    <s v="Lengthsman fees &amp; fuel (£692.85), hire of tool (£60) &amp; P/F grass cut (£160) MARCH"/>
    <x v="2"/>
  </r>
  <r>
    <d v="2025-04-19T00:00:00"/>
    <s v="DD"/>
    <m/>
    <x v="3"/>
    <s v="clerk pension cont employee £17.16 employer &amp; £80.18 "/>
    <x v="3"/>
  </r>
  <r>
    <d v="2025-04-22T00:00:00"/>
    <n v="691"/>
    <m/>
    <x v="4"/>
    <s v="annual sub"/>
    <x v="4"/>
  </r>
  <r>
    <d v="2025-04-30T00:00:00"/>
    <s v="SO"/>
    <m/>
    <x v="1"/>
    <s v="wages"/>
    <x v="5"/>
  </r>
  <r>
    <d v="2025-05-08T00:00:00"/>
    <n v="692"/>
    <m/>
    <x v="2"/>
    <s v="fees April (£1165.50) plus plus materials (£52.23)"/>
    <x v="6"/>
  </r>
  <r>
    <d v="2025-05-08T00:00:00"/>
    <n v="693"/>
    <m/>
    <x v="2"/>
    <s v="P/F grass cutting April x 2"/>
    <x v="7"/>
  </r>
  <r>
    <d v="2025-05-13T00:00:00"/>
    <n v="694"/>
    <m/>
    <x v="5"/>
    <s v="PC insurance"/>
    <x v="8"/>
  </r>
  <r>
    <d v="2025-05-19T00:00:00"/>
    <s v="DD"/>
    <m/>
    <x v="3"/>
    <s v="clerk pension cont employee £20.02 employer &amp; £93.55 "/>
    <x v="9"/>
  </r>
  <r>
    <d v="2025-05-30T00:00:00"/>
    <s v="SO"/>
    <m/>
    <x v="1"/>
    <s v="wages"/>
    <x v="5"/>
  </r>
  <r>
    <d v="2025-06-09T00:00:00"/>
    <n v="695"/>
    <m/>
    <x v="2"/>
    <s v="fees May (£472.50) &amp; May grass cutting x 2 (£160) "/>
    <x v="10"/>
  </r>
  <r>
    <d v="2025-06-19T00:00:00"/>
    <s v="DD"/>
    <m/>
    <x v="3"/>
    <s v="clerk pension cont employee £20.02 employer &amp; £93.55 "/>
    <x v="9"/>
  </r>
  <r>
    <d v="2025-06-20T00:00:00"/>
    <n v="696"/>
    <m/>
    <x v="6"/>
    <s v="replacement play equip space/net climber"/>
    <x v="11"/>
  </r>
  <r>
    <d v="2025-06-26T00:00:00"/>
    <n v="697"/>
    <m/>
    <x v="7"/>
    <s v="replacement swing seats"/>
    <x v="12"/>
  </r>
  <r>
    <d v="2025-06-27T00:00:00"/>
    <n v="698"/>
    <m/>
    <x v="1"/>
    <s v="gift for accountant (per parish)"/>
    <x v="13"/>
  </r>
  <r>
    <d v="2025-06-27T00:00:00"/>
    <n v="699"/>
    <m/>
    <x v="8"/>
    <s v="E-Bike donation"/>
    <x v="14"/>
  </r>
  <r>
    <d v="2025-06-30T00:00:00"/>
    <s v="SO"/>
    <m/>
    <x v="1"/>
    <s v="wages"/>
    <x v="5"/>
  </r>
  <r>
    <d v="2025-07-07T00:00:00"/>
    <n v="700"/>
    <m/>
    <x v="1"/>
    <s v="clerk's stationery for handover"/>
    <x v="15"/>
  </r>
  <r>
    <d v="2025-07-13T00:00:00"/>
    <n v="701"/>
    <m/>
    <x v="2"/>
    <s v="fee June"/>
    <x v="16"/>
  </r>
  <r>
    <d v="2025-07-13T00:00:00"/>
    <n v="702"/>
    <m/>
    <x v="2"/>
    <s v="P/F grass cutting May x 2"/>
    <x v="7"/>
  </r>
  <r>
    <d v="2025-07-19T00:00:00"/>
    <s v="DD"/>
    <m/>
    <x v="3"/>
    <s v="clerk pension cont employee £20.02 employer &amp; £93.55 "/>
    <x v="9"/>
  </r>
  <r>
    <d v="2025-07-30T00:00:00"/>
    <s v="SO"/>
    <m/>
    <x v="1"/>
    <s v="wages"/>
    <x v="5"/>
  </r>
  <r>
    <d v="2025-07-24T00:00:00"/>
    <s v="DD"/>
    <m/>
    <x v="9"/>
    <s v="HMRC SDDS 00001923 0000578685"/>
    <x v="17"/>
  </r>
  <r>
    <d v="2025-08-05T00:00:00"/>
    <n v="703"/>
    <m/>
    <x v="2"/>
    <s v="Laburnum Nuseries"/>
    <x v="18"/>
  </r>
  <r>
    <d v="2025-08-20T00:00:00"/>
    <n v="704"/>
    <m/>
    <x v="2"/>
    <s v="July Fee"/>
    <x v="19"/>
  </r>
  <r>
    <d v="2025-08-19T00:00:00"/>
    <s v="DD"/>
    <m/>
    <x v="3"/>
    <s v="clerk pension cont employee £20.02 employer &amp; £93.55 "/>
    <x v="9"/>
  </r>
  <r>
    <d v="2025-09-08T00:00:00"/>
    <n v="705"/>
    <m/>
    <x v="10"/>
    <s v="audit fee"/>
    <x v="20"/>
  </r>
  <r>
    <d v="2025-09-25T00:00:00"/>
    <n v="706"/>
    <m/>
    <x v="2"/>
    <s v="August fee and materials (£21&amp; £18.77, Mowing Playing Field £160, £1050)"/>
    <x v="21"/>
  </r>
  <r>
    <d v="2025-09-29T00:00:00"/>
    <s v="SO"/>
    <m/>
    <x v="1"/>
    <s v="wages"/>
    <x v="22"/>
  </r>
  <r>
    <d v="2025-10-23T00:00:00"/>
    <n v="707"/>
    <m/>
    <x v="7"/>
    <s v="Ex-Clerk's present"/>
    <x v="23"/>
  </r>
  <r>
    <d v="2025-10-23T00:00:00"/>
    <n v="708"/>
    <m/>
    <x v="2"/>
    <s v="September fees (£160 + £903 = £1,063)"/>
    <x v="24"/>
  </r>
  <r>
    <d v="2025-10-29T00:00:00"/>
    <s v="SO"/>
    <m/>
    <x v="1"/>
    <s v="wages"/>
    <x v="22"/>
  </r>
  <r>
    <d v="2025-10-23T00:00:00"/>
    <s v="DD"/>
    <m/>
    <x v="9"/>
    <s v="HMRC SDDS 00004068  0000578685 (£100 Tax for Sep)"/>
    <x v="25"/>
  </r>
  <r>
    <d v="2025-11-24T00:00:00"/>
    <n v="709"/>
    <m/>
    <x v="3"/>
    <s v="Post install for SpIDs, and SpID install (Put against Contingency budget)"/>
    <x v="26"/>
  </r>
  <r>
    <d v="2025-11-27T00:00:00"/>
    <n v="710"/>
    <m/>
    <x v="7"/>
    <s v="Hedge cytting and tarmac"/>
    <x v="27"/>
  </r>
  <r>
    <d v="2025-11-27T00:00:00"/>
    <n v="711"/>
    <m/>
    <x v="11"/>
    <s v="SpID &amp; Solar Panel"/>
    <x v="28"/>
  </r>
  <r>
    <d v="2025-11-27T00:00:00"/>
    <n v="712"/>
    <m/>
    <x v="12"/>
    <s v="Jubilee clips for SpID"/>
    <x v="29"/>
  </r>
  <r>
    <d v="2025-12-03T00:00:00"/>
    <n v="713"/>
    <m/>
    <x v="2"/>
    <s v="October invoice and Mowing (£80) playing fields"/>
    <x v="30"/>
  </r>
  <r>
    <d v="2025-12-03T00:00:00"/>
    <n v="714"/>
    <m/>
    <x v="2"/>
    <s v="November invoice"/>
    <x v="31"/>
  </r>
  <r>
    <d v="2025-11-28T00:00:00"/>
    <s v="SO"/>
    <m/>
    <x v="1"/>
    <s v="wages"/>
    <x v="32"/>
  </r>
  <r>
    <d v="2025-12-29T00:00:00"/>
    <s v="SO"/>
    <m/>
    <x v="1"/>
    <s v="Wages"/>
    <x v="32"/>
  </r>
  <r>
    <d v="2026-01-10T00:00:00"/>
    <n v="715"/>
    <m/>
    <x v="2"/>
    <s v="December invoice"/>
    <x v="33"/>
  </r>
  <r>
    <d v="2026-01-21T00:00:00"/>
    <n v="717"/>
    <m/>
    <x v="0"/>
    <s v="PC website costs"/>
    <x v="34"/>
  </r>
  <r>
    <d v="2026-01-27T00:00:00"/>
    <n v="716"/>
    <m/>
    <x v="13"/>
    <s v="inspection of play equipment"/>
    <x v="35"/>
  </r>
  <r>
    <d v="2026-01-29T00:00:00"/>
    <n v="718"/>
    <m/>
    <x v="14"/>
    <s v="Annual Donation"/>
    <x v="36"/>
  </r>
  <r>
    <d v="2026-01-28T00:00:00"/>
    <s v="SO"/>
    <m/>
    <x v="1"/>
    <s v="wages"/>
    <x v="32"/>
  </r>
  <r>
    <d v="2026-01-23T00:00:00"/>
    <s v="DD"/>
    <m/>
    <x v="9"/>
    <s v="HMRC SDDS 00810699  0000578685 (3 x £80 mthly tax, Oct, Nov &amp; Dec)"/>
    <x v="37"/>
  </r>
  <r>
    <d v="2026-03-02T00:00:00"/>
    <s v="SO"/>
    <m/>
    <x v="1"/>
    <s v="wages"/>
    <x v="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1084DA-2E41-4890-8E97-AAD3BE64311E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9" firstHeaderRow="1" firstDataRow="1" firstDataCol="1"/>
  <pivotFields count="6">
    <pivotField numFmtId="14" showAll="0"/>
    <pivotField showAll="0"/>
    <pivotField showAll="0"/>
    <pivotField axis="axisRow" showAll="0">
      <items count="16">
        <item x="1"/>
        <item x="9"/>
        <item x="7"/>
        <item x="12"/>
        <item x="11"/>
        <item x="6"/>
        <item x="4"/>
        <item x="3"/>
        <item x="2"/>
        <item x="10"/>
        <item x="8"/>
        <item x="14"/>
        <item x="0"/>
        <item x="13"/>
        <item x="5"/>
        <item t="default"/>
      </items>
    </pivotField>
    <pivotField showAll="0"/>
    <pivotField dataField="1" numFmtId="44" showAll="0">
      <items count="39">
        <item x="13"/>
        <item x="15"/>
        <item x="29"/>
        <item x="17"/>
        <item x="1"/>
        <item x="3"/>
        <item x="9"/>
        <item x="35"/>
        <item x="18"/>
        <item x="25"/>
        <item x="23"/>
        <item x="4"/>
        <item x="14"/>
        <item x="7"/>
        <item x="27"/>
        <item x="34"/>
        <item x="37"/>
        <item x="20"/>
        <item x="0"/>
        <item x="32"/>
        <item x="5"/>
        <item x="22"/>
        <item x="12"/>
        <item x="10"/>
        <item x="8"/>
        <item x="33"/>
        <item x="30"/>
        <item x="2"/>
        <item x="24"/>
        <item x="16"/>
        <item x="36"/>
        <item x="6"/>
        <item x="19"/>
        <item x="31"/>
        <item x="21"/>
        <item x="26"/>
        <item x="28"/>
        <item x="11"/>
        <item t="default"/>
      </items>
    </pivotField>
  </pivotFields>
  <rowFields count="1">
    <field x="3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um of Amount" fld="5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474393-DFD9-4244-8A65-3D395BE03016}" name="Table1" displayName="Table1" ref="A3:G15" totalsRowShown="0">
  <autoFilter ref="A3:G15" xr:uid="{1F474393-DFD9-4244-8A65-3D395BE03016}"/>
  <tableColumns count="7">
    <tableColumn id="1" xr3:uid="{BEBEAD51-542E-4D35-AE94-3CA6DE22927A}" name="Date" dataDxfId="1"/>
    <tableColumn id="2" xr3:uid="{BB78B4EC-69A7-4D9A-916E-A71C1274438F}" name="Chq "/>
    <tableColumn id="3" xr3:uid="{ACDC4DB2-C2D8-4F8B-B350-CBC0A59A3FD8}" name="Pg"/>
    <tableColumn id="4" xr3:uid="{5645D04C-9A5B-43C1-BC06-C2037EF54E3B}" name="Payee"/>
    <tableColumn id="5" xr3:uid="{268F16CD-50D7-4738-B808-F72A9DB830F6}" name="Details"/>
    <tableColumn id="6" xr3:uid="{7BCA32CF-1793-4BEE-873F-A52B42961C49}" name="Amount"/>
    <tableColumn id="7" xr3:uid="{2DABE663-0683-4515-9655-76F4E67AA856}" name="VAT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40E4AA-B6E9-492B-8771-C7C2E1115595}" name="Table2" displayName="Table2" ref="A3:G17" totalsRowShown="0">
  <autoFilter ref="A3:G17" xr:uid="{6540E4AA-B6E9-492B-8771-C7C2E1115595}"/>
  <sortState xmlns:xlrd2="http://schemas.microsoft.com/office/spreadsheetml/2017/richdata2" ref="A4:G17">
    <sortCondition ref="A3:A17"/>
  </sortState>
  <tableColumns count="7">
    <tableColumn id="1" xr3:uid="{1EA392B4-07AD-4960-8155-451BECB48F92}" name="Date" dataDxfId="0"/>
    <tableColumn id="2" xr3:uid="{E1C7B867-B66A-4348-A2E7-659C48DAE343}" name="Chq "/>
    <tableColumn id="3" xr3:uid="{38BFBA49-09DD-47B4-B618-20CE31686B93}" name="Pg"/>
    <tableColumn id="4" xr3:uid="{8C062D9A-0E5C-476A-BFF6-5DEC46ACB0B5}" name="Payee"/>
    <tableColumn id="5" xr3:uid="{373F38AD-E44E-46E4-BCC4-46B1F49339B6}" name="Details"/>
    <tableColumn id="6" xr3:uid="{ECA66FE4-4AFE-4C7B-B410-66F8B40D12A3}" name="Amount"/>
    <tableColumn id="7" xr3:uid="{F574B25C-C628-479F-A82C-F353912C1D9A}" name="VA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67E1-D3B0-4E10-9773-6EDF5CDBD213}">
  <dimension ref="A3:E31"/>
  <sheetViews>
    <sheetView workbookViewId="0">
      <selection activeCell="M11" sqref="M11"/>
    </sheetView>
  </sheetViews>
  <sheetFormatPr defaultRowHeight="12.75" x14ac:dyDescent="0.2"/>
  <cols>
    <col min="1" max="1" width="39" bestFit="1" customWidth="1"/>
    <col min="2" max="2" width="15.140625" bestFit="1" customWidth="1"/>
    <col min="3" max="3" width="6.7109375" bestFit="1" customWidth="1"/>
    <col min="4" max="4" width="7.7109375" bestFit="1" customWidth="1"/>
    <col min="5" max="5" width="11" customWidth="1"/>
    <col min="6" max="7" width="7.7109375" bestFit="1" customWidth="1"/>
    <col min="8" max="29" width="8.7109375" bestFit="1" customWidth="1"/>
    <col min="30" max="38" width="10.28515625" bestFit="1" customWidth="1"/>
    <col min="39" max="39" width="11.28515625" bestFit="1" customWidth="1"/>
    <col min="40" max="40" width="12.85546875" bestFit="1" customWidth="1"/>
  </cols>
  <sheetData>
    <row r="3" spans="1:2" x14ac:dyDescent="0.2">
      <c r="A3" s="27" t="s">
        <v>55</v>
      </c>
      <c r="B3" t="s">
        <v>103</v>
      </c>
    </row>
    <row r="4" spans="1:2" x14ac:dyDescent="0.2">
      <c r="A4" s="7" t="s">
        <v>12</v>
      </c>
      <c r="B4" s="15">
        <v>3509.92</v>
      </c>
    </row>
    <row r="5" spans="1:2" x14ac:dyDescent="0.2">
      <c r="A5" s="7" t="s">
        <v>191</v>
      </c>
      <c r="B5" s="15">
        <v>386.25</v>
      </c>
    </row>
    <row r="6" spans="1:2" x14ac:dyDescent="0.2">
      <c r="A6" s="7" t="s">
        <v>150</v>
      </c>
      <c r="B6" s="15">
        <v>849.2</v>
      </c>
    </row>
    <row r="7" spans="1:2" x14ac:dyDescent="0.2">
      <c r="A7" s="7" t="s">
        <v>177</v>
      </c>
      <c r="B7" s="15">
        <v>15.32</v>
      </c>
    </row>
    <row r="8" spans="1:2" x14ac:dyDescent="0.2">
      <c r="A8" s="7" t="s">
        <v>175</v>
      </c>
      <c r="B8" s="15">
        <v>3107.99</v>
      </c>
    </row>
    <row r="9" spans="1:2" x14ac:dyDescent="0.2">
      <c r="A9" s="7" t="s">
        <v>148</v>
      </c>
      <c r="B9" s="15">
        <v>20384.400000000001</v>
      </c>
    </row>
    <row r="10" spans="1:2" x14ac:dyDescent="0.2">
      <c r="A10" s="7" t="s">
        <v>36</v>
      </c>
      <c r="B10" s="15">
        <v>143.1</v>
      </c>
    </row>
    <row r="11" spans="1:2" x14ac:dyDescent="0.2">
      <c r="A11" s="7" t="s">
        <v>37</v>
      </c>
      <c r="B11" s="15">
        <v>2891.62</v>
      </c>
    </row>
    <row r="12" spans="1:2" x14ac:dyDescent="0.2">
      <c r="A12" s="7" t="s">
        <v>139</v>
      </c>
      <c r="B12" s="15">
        <v>10777.75</v>
      </c>
    </row>
    <row r="13" spans="1:2" x14ac:dyDescent="0.2">
      <c r="A13" s="7" t="s">
        <v>114</v>
      </c>
      <c r="B13" s="15">
        <v>252</v>
      </c>
    </row>
    <row r="14" spans="1:2" x14ac:dyDescent="0.2">
      <c r="A14" s="7" t="s">
        <v>152</v>
      </c>
      <c r="B14" s="15">
        <v>150</v>
      </c>
    </row>
    <row r="15" spans="1:2" x14ac:dyDescent="0.2">
      <c r="A15" s="7" t="s">
        <v>189</v>
      </c>
      <c r="B15" s="15">
        <v>1200</v>
      </c>
    </row>
    <row r="16" spans="1:2" x14ac:dyDescent="0.2">
      <c r="A16" s="7" t="s">
        <v>110</v>
      </c>
      <c r="B16" s="15">
        <v>482.4</v>
      </c>
    </row>
    <row r="17" spans="1:5" x14ac:dyDescent="0.2">
      <c r="A17" s="7" t="s">
        <v>40</v>
      </c>
      <c r="B17" s="15">
        <v>113.94</v>
      </c>
    </row>
    <row r="18" spans="1:5" x14ac:dyDescent="0.2">
      <c r="A18" s="7" t="s">
        <v>143</v>
      </c>
      <c r="B18" s="15">
        <v>666</v>
      </c>
    </row>
    <row r="19" spans="1:5" x14ac:dyDescent="0.2">
      <c r="A19" s="7" t="s">
        <v>56</v>
      </c>
      <c r="B19" s="15">
        <v>44929.890000000007</v>
      </c>
    </row>
    <row r="23" spans="1:5" ht="14.25" x14ac:dyDescent="0.2">
      <c r="A23" s="84" t="s">
        <v>196</v>
      </c>
      <c r="B23" s="84"/>
      <c r="C23" s="84"/>
      <c r="E23">
        <f>GETPIVOTDATA("Amount",$A$3,"Payee","Clerk")+GETPIVOTDATA("Amount",$A$3,"Payee","Clerk's tax")</f>
        <v>3896.17</v>
      </c>
    </row>
    <row r="24" spans="1:5" ht="14.25" x14ac:dyDescent="0.2">
      <c r="A24" s="81"/>
      <c r="B24" s="81"/>
      <c r="C24" s="81"/>
    </row>
    <row r="25" spans="1:5" ht="14.25" x14ac:dyDescent="0.2">
      <c r="A25" s="84" t="s">
        <v>197</v>
      </c>
      <c r="B25" s="84"/>
      <c r="C25" s="84"/>
      <c r="E25">
        <v>0</v>
      </c>
    </row>
    <row r="26" spans="1:5" ht="14.25" x14ac:dyDescent="0.2">
      <c r="A26" s="81"/>
      <c r="B26" s="81"/>
      <c r="C26" s="81"/>
    </row>
    <row r="27" spans="1:5" ht="14.25" x14ac:dyDescent="0.2">
      <c r="A27" s="84" t="s">
        <v>198</v>
      </c>
      <c r="B27" s="84"/>
      <c r="C27" s="84"/>
      <c r="E27">
        <f>GETPIVOTDATA("Amount",$A$3,"Payee","Cllr Collinson")+GETPIVOTDATA("Amount",$A$3,"Payee","Cllr Gledhill")+GETPIVOTDATA("Amount",$A$3,"Payee","Elan City UK ")+GETPIVOTDATA("Amount",$A$3,"Payee","KOMPAN Ltd")+GETPIVOTDATA("Amount",$A$3,"Payee","LALC")+GETPIVOTDATA("Amount",$A$3,"Payee","LCC")+GETPIVOTDATA("Amount",$A$3,"Payee","Lengthsman ")+GETPIVOTDATA("Amount",$A$3,"Payee","PKF Littlejohn (external auditor)")+GETPIVOTDATA("Amount",$A$3,"Payee","Police &amp; Crime Commissioner for Lancashire")+GETPIVOTDATA("Amount",$A$3,"Payee","Scorton Village Hall")+GETPIVOTDATA("Amount",$A$3,"Payee","TEEC")+GETPIVOTDATA("Amount",$A$3,"Payee","The Play Inspection Company")+GETPIVOTDATA("Amount",$A$3,"Payee","Zurich Municipal ")</f>
        <v>41033.72</v>
      </c>
    </row>
    <row r="31" spans="1:5" x14ac:dyDescent="0.2">
      <c r="D31" s="82"/>
      <c r="E31" s="82">
        <f>SUM(E23:E30)</f>
        <v>44929.89</v>
      </c>
    </row>
  </sheetData>
  <mergeCells count="3">
    <mergeCell ref="A23:C23"/>
    <mergeCell ref="A25:C25"/>
    <mergeCell ref="A27:C27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9"/>
  <sheetViews>
    <sheetView topLeftCell="F23" zoomScale="75" zoomScaleNormal="75" workbookViewId="0">
      <selection activeCell="K55" sqref="K55"/>
    </sheetView>
  </sheetViews>
  <sheetFormatPr defaultRowHeight="12.75" x14ac:dyDescent="0.2"/>
  <cols>
    <col min="1" max="1" width="12.85546875" customWidth="1"/>
    <col min="2" max="2" width="17.28515625" customWidth="1"/>
    <col min="3" max="3" width="49.140625" customWidth="1"/>
    <col min="4" max="4" width="14.28515625" style="10" customWidth="1"/>
    <col min="5" max="5" width="18" style="2" customWidth="1"/>
    <col min="6" max="6" width="3.140625" customWidth="1"/>
    <col min="7" max="7" width="13.28515625" customWidth="1"/>
    <col min="8" max="8" width="5.85546875" customWidth="1"/>
    <col min="9" max="9" width="4.140625" customWidth="1"/>
    <col min="10" max="10" width="52.5703125" customWidth="1"/>
    <col min="11" max="11" width="103" customWidth="1"/>
    <col min="12" max="12" width="19.7109375" style="2" customWidth="1"/>
    <col min="13" max="13" width="16.140625" style="11" customWidth="1"/>
    <col min="14" max="14" width="16.140625" customWidth="1"/>
    <col min="15" max="15" width="15" customWidth="1"/>
    <col min="16" max="16" width="16.7109375" customWidth="1"/>
    <col min="17" max="17" width="15.5703125" customWidth="1"/>
    <col min="18" max="18" width="17.5703125" customWidth="1"/>
  </cols>
  <sheetData>
    <row r="1" spans="1:17" s="9" customFormat="1" ht="18.75" x14ac:dyDescent="0.3">
      <c r="A1" s="28" t="s">
        <v>8</v>
      </c>
      <c r="B1" s="28"/>
      <c r="C1" s="28"/>
      <c r="D1" s="29"/>
      <c r="E1" s="30"/>
      <c r="F1" s="28"/>
      <c r="G1" s="28" t="s">
        <v>0</v>
      </c>
      <c r="H1" s="28"/>
      <c r="I1" s="28"/>
      <c r="J1" s="28"/>
      <c r="K1" s="28"/>
      <c r="L1" s="30"/>
      <c r="M1" s="31"/>
      <c r="N1" s="28"/>
    </row>
    <row r="2" spans="1:17" s="9" customFormat="1" ht="18.75" x14ac:dyDescent="0.3">
      <c r="A2" s="28"/>
      <c r="B2" s="28"/>
      <c r="C2" s="28"/>
      <c r="D2" s="29"/>
      <c r="E2" s="30"/>
      <c r="F2" s="28"/>
      <c r="G2" s="28"/>
      <c r="H2" s="28"/>
      <c r="I2" s="28"/>
      <c r="J2" s="28"/>
      <c r="K2" s="28"/>
      <c r="L2" s="30"/>
      <c r="M2" s="31"/>
      <c r="N2" s="28"/>
    </row>
    <row r="3" spans="1:17" s="9" customFormat="1" ht="36.75" x14ac:dyDescent="0.3">
      <c r="A3" s="28" t="s">
        <v>1</v>
      </c>
      <c r="B3" s="28" t="s">
        <v>9</v>
      </c>
      <c r="C3" s="28" t="s">
        <v>2</v>
      </c>
      <c r="D3" s="29"/>
      <c r="E3" s="30" t="s">
        <v>3</v>
      </c>
      <c r="F3" s="28"/>
      <c r="G3" s="28" t="s">
        <v>1</v>
      </c>
      <c r="H3" s="28" t="s">
        <v>11</v>
      </c>
      <c r="I3" s="28" t="s">
        <v>5</v>
      </c>
      <c r="J3" s="28" t="s">
        <v>6</v>
      </c>
      <c r="K3" s="28" t="s">
        <v>2</v>
      </c>
      <c r="L3" s="30" t="s">
        <v>3</v>
      </c>
      <c r="M3" s="32" t="s">
        <v>138</v>
      </c>
      <c r="N3" s="69" t="s">
        <v>163</v>
      </c>
      <c r="O3" s="69" t="s">
        <v>168</v>
      </c>
      <c r="P3" s="70" t="s">
        <v>169</v>
      </c>
      <c r="Q3" s="69" t="s">
        <v>167</v>
      </c>
    </row>
    <row r="4" spans="1:17" ht="18" x14ac:dyDescent="0.25">
      <c r="A4" s="45">
        <v>45750</v>
      </c>
      <c r="B4" s="43" t="s">
        <v>10</v>
      </c>
      <c r="C4" s="43" t="s">
        <v>136</v>
      </c>
      <c r="D4" s="34"/>
      <c r="E4" s="46">
        <v>28000</v>
      </c>
      <c r="F4" s="33"/>
      <c r="G4" s="45">
        <v>45748</v>
      </c>
      <c r="H4" s="43">
        <v>688</v>
      </c>
      <c r="J4" s="43" t="s">
        <v>110</v>
      </c>
      <c r="K4" s="43" t="s">
        <v>111</v>
      </c>
      <c r="L4" s="46">
        <v>259.2</v>
      </c>
      <c r="M4" s="72">
        <v>43.2</v>
      </c>
      <c r="N4" s="33">
        <v>187</v>
      </c>
      <c r="O4" s="46"/>
      <c r="P4" s="46">
        <f>O4-L4</f>
        <v>-259.2</v>
      </c>
      <c r="Q4" s="46">
        <f>P4</f>
        <v>-259.2</v>
      </c>
    </row>
    <row r="5" spans="1:17" ht="18" x14ac:dyDescent="0.25">
      <c r="A5" s="45">
        <v>45754</v>
      </c>
      <c r="B5" s="43" t="s">
        <v>42</v>
      </c>
      <c r="C5" s="43" t="s">
        <v>137</v>
      </c>
      <c r="D5" s="34"/>
      <c r="E5" s="46">
        <v>534.1</v>
      </c>
      <c r="F5" s="33"/>
      <c r="G5" s="45">
        <v>45748</v>
      </c>
      <c r="H5" s="43">
        <v>689</v>
      </c>
      <c r="I5" s="43"/>
      <c r="J5" s="43" t="s">
        <v>12</v>
      </c>
      <c r="K5" s="43" t="s">
        <v>57</v>
      </c>
      <c r="L5" s="46">
        <v>75</v>
      </c>
      <c r="M5" s="73"/>
      <c r="N5" s="33">
        <v>187</v>
      </c>
      <c r="O5" s="46"/>
      <c r="P5" s="46"/>
      <c r="Q5" s="46"/>
    </row>
    <row r="6" spans="1:17" ht="18" x14ac:dyDescent="0.25">
      <c r="B6" s="43" t="s">
        <v>37</v>
      </c>
      <c r="C6" s="43" t="s">
        <v>125</v>
      </c>
      <c r="F6" s="33"/>
      <c r="G6" s="45">
        <v>45761</v>
      </c>
      <c r="H6" s="43">
        <v>690</v>
      </c>
      <c r="J6" s="43" t="s">
        <v>139</v>
      </c>
      <c r="K6" s="43" t="s">
        <v>140</v>
      </c>
      <c r="L6" s="46">
        <v>912.85</v>
      </c>
      <c r="M6" s="74"/>
      <c r="N6" s="33">
        <v>188</v>
      </c>
      <c r="O6" s="46">
        <f>11592+400+75+1280</f>
        <v>13347</v>
      </c>
      <c r="P6" s="46">
        <f>O6-L6-L5-L10-L11-L15-L23-L24-L28-L29-L32-L35-L42-L43-L46</f>
        <v>2494.25</v>
      </c>
      <c r="Q6" s="46">
        <v>0</v>
      </c>
    </row>
    <row r="7" spans="1:17" ht="18" x14ac:dyDescent="0.25">
      <c r="A7" s="3">
        <v>45973</v>
      </c>
      <c r="B7" s="43" t="s">
        <v>37</v>
      </c>
      <c r="C7" s="43" t="s">
        <v>182</v>
      </c>
      <c r="E7" s="46">
        <v>950</v>
      </c>
      <c r="F7" s="33"/>
      <c r="G7" s="45">
        <v>45766</v>
      </c>
      <c r="H7" s="43" t="s">
        <v>58</v>
      </c>
      <c r="J7" s="43" t="s">
        <v>37</v>
      </c>
      <c r="K7" s="43" t="s">
        <v>145</v>
      </c>
      <c r="L7" s="46">
        <v>97.34</v>
      </c>
      <c r="M7" s="74"/>
      <c r="N7" s="33">
        <v>188</v>
      </c>
      <c r="O7" s="46">
        <v>1123</v>
      </c>
      <c r="P7" s="46">
        <f>O7-L7-L13-L16-L25-L30</f>
        <v>571.38000000000034</v>
      </c>
      <c r="Q7" s="46">
        <f>P7</f>
        <v>571.38000000000034</v>
      </c>
    </row>
    <row r="8" spans="1:17" ht="18" x14ac:dyDescent="0.25">
      <c r="A8" s="3">
        <v>46001</v>
      </c>
      <c r="B8" s="43" t="s">
        <v>42</v>
      </c>
      <c r="C8" s="43" t="s">
        <v>186</v>
      </c>
      <c r="E8" s="46">
        <v>3565.8</v>
      </c>
      <c r="F8" s="33"/>
      <c r="G8" s="45">
        <v>45769</v>
      </c>
      <c r="H8" s="43">
        <v>691</v>
      </c>
      <c r="J8" s="43" t="s">
        <v>36</v>
      </c>
      <c r="K8" s="43" t="s">
        <v>112</v>
      </c>
      <c r="L8" s="46">
        <v>143.1</v>
      </c>
      <c r="M8" s="74"/>
      <c r="N8" s="33">
        <v>188</v>
      </c>
      <c r="O8" s="46">
        <v>170</v>
      </c>
      <c r="P8" s="46">
        <f>O8-L8</f>
        <v>26.900000000000006</v>
      </c>
      <c r="Q8" s="46">
        <f>P8</f>
        <v>26.900000000000006</v>
      </c>
    </row>
    <row r="9" spans="1:17" ht="18" x14ac:dyDescent="0.25">
      <c r="A9" s="45"/>
      <c r="D9" s="34"/>
      <c r="E9" s="46"/>
      <c r="F9" s="33"/>
      <c r="G9" s="45">
        <v>45777</v>
      </c>
      <c r="H9" s="43" t="s">
        <v>34</v>
      </c>
      <c r="I9" s="43"/>
      <c r="J9" s="43" t="s">
        <v>12</v>
      </c>
      <c r="K9" s="43" t="s">
        <v>35</v>
      </c>
      <c r="L9" s="46">
        <v>335.37</v>
      </c>
      <c r="M9" s="50"/>
      <c r="N9" s="33">
        <v>188</v>
      </c>
      <c r="O9" s="46">
        <f>4128+240+120+120+20</f>
        <v>4628</v>
      </c>
      <c r="P9" s="46">
        <f>O9-L9-L14-L21-L26-L33-L36-L37-L44-L45-L27-L50-L51-L52</f>
        <v>820.27000000000044</v>
      </c>
      <c r="Q9" s="46">
        <v>0</v>
      </c>
    </row>
    <row r="10" spans="1:17" ht="18" x14ac:dyDescent="0.25">
      <c r="A10" s="45"/>
      <c r="B10" s="43"/>
      <c r="C10" s="43"/>
      <c r="E10" s="46"/>
      <c r="F10" s="33"/>
      <c r="G10" s="45">
        <v>45785</v>
      </c>
      <c r="H10" s="43">
        <v>692</v>
      </c>
      <c r="J10" s="43" t="s">
        <v>139</v>
      </c>
      <c r="K10" s="43" t="s">
        <v>141</v>
      </c>
      <c r="L10" s="46">
        <v>1217.73</v>
      </c>
      <c r="M10" s="50"/>
      <c r="N10" s="33">
        <v>189</v>
      </c>
      <c r="O10" s="46"/>
      <c r="P10" s="46"/>
      <c r="Q10" s="46"/>
    </row>
    <row r="11" spans="1:17" ht="18" x14ac:dyDescent="0.25">
      <c r="A11" s="45"/>
      <c r="B11" s="43"/>
      <c r="C11" s="43"/>
      <c r="D11" s="34"/>
      <c r="E11" s="46"/>
      <c r="F11" s="33"/>
      <c r="G11" s="45">
        <v>45785</v>
      </c>
      <c r="H11" s="43">
        <v>693</v>
      </c>
      <c r="J11" s="43" t="s">
        <v>139</v>
      </c>
      <c r="K11" s="43" t="s">
        <v>142</v>
      </c>
      <c r="L11" s="46">
        <v>160</v>
      </c>
      <c r="M11" s="50"/>
      <c r="N11" s="33">
        <v>189</v>
      </c>
      <c r="O11" s="46"/>
      <c r="P11" s="46"/>
      <c r="Q11" s="46"/>
    </row>
    <row r="12" spans="1:17" ht="18" x14ac:dyDescent="0.25">
      <c r="A12" s="45"/>
      <c r="B12" s="43"/>
      <c r="C12" s="43"/>
      <c r="D12" s="34"/>
      <c r="E12" s="46"/>
      <c r="F12" s="33"/>
      <c r="G12" s="45">
        <v>45790</v>
      </c>
      <c r="H12" s="43">
        <v>694</v>
      </c>
      <c r="J12" s="43" t="s">
        <v>143</v>
      </c>
      <c r="K12" s="43" t="s">
        <v>144</v>
      </c>
      <c r="L12" s="46">
        <v>666</v>
      </c>
      <c r="M12" s="50"/>
      <c r="N12" s="33">
        <v>189</v>
      </c>
      <c r="O12" s="46">
        <v>680</v>
      </c>
      <c r="P12" s="46">
        <f>O12-L12</f>
        <v>14</v>
      </c>
      <c r="Q12" s="46">
        <f>P12</f>
        <v>14</v>
      </c>
    </row>
    <row r="13" spans="1:17" ht="18" x14ac:dyDescent="0.25">
      <c r="A13" s="45"/>
      <c r="B13" s="43"/>
      <c r="C13" s="43"/>
      <c r="D13" s="34"/>
      <c r="E13" s="46"/>
      <c r="F13" s="33"/>
      <c r="G13" s="45">
        <v>45796</v>
      </c>
      <c r="H13" s="43" t="s">
        <v>58</v>
      </c>
      <c r="J13" s="43" t="s">
        <v>37</v>
      </c>
      <c r="K13" s="43" t="s">
        <v>146</v>
      </c>
      <c r="L13" s="46">
        <v>113.57</v>
      </c>
      <c r="M13" s="72"/>
      <c r="N13" s="33">
        <v>189</v>
      </c>
      <c r="O13" s="46"/>
      <c r="P13" s="46"/>
      <c r="Q13" s="46"/>
    </row>
    <row r="14" spans="1:17" ht="18" x14ac:dyDescent="0.25">
      <c r="F14" s="33"/>
      <c r="G14" s="45">
        <v>45807</v>
      </c>
      <c r="H14" s="43" t="s">
        <v>34</v>
      </c>
      <c r="I14" s="43"/>
      <c r="J14" s="43" t="s">
        <v>12</v>
      </c>
      <c r="K14" s="43" t="s">
        <v>35</v>
      </c>
      <c r="L14" s="46">
        <v>335.37</v>
      </c>
      <c r="M14" s="75"/>
      <c r="N14" s="33">
        <v>189</v>
      </c>
      <c r="O14" s="46"/>
      <c r="P14" s="46"/>
      <c r="Q14" s="46"/>
    </row>
    <row r="15" spans="1:17" ht="18" x14ac:dyDescent="0.25">
      <c r="A15" s="45"/>
      <c r="B15" s="43"/>
      <c r="C15" s="43"/>
      <c r="D15" s="34"/>
      <c r="E15" s="46"/>
      <c r="F15" s="33"/>
      <c r="G15" s="45">
        <v>45817</v>
      </c>
      <c r="H15" s="43">
        <v>695</v>
      </c>
      <c r="J15" s="43" t="s">
        <v>139</v>
      </c>
      <c r="K15" s="43" t="s">
        <v>147</v>
      </c>
      <c r="L15" s="46">
        <v>632.5</v>
      </c>
      <c r="M15" s="75"/>
      <c r="N15" s="33">
        <v>190</v>
      </c>
      <c r="O15" s="46"/>
      <c r="P15" s="46"/>
      <c r="Q15" s="46"/>
    </row>
    <row r="16" spans="1:17" ht="18" x14ac:dyDescent="0.25">
      <c r="A16" s="45"/>
      <c r="B16" s="43"/>
      <c r="C16" s="43"/>
      <c r="D16" s="34"/>
      <c r="E16" s="46"/>
      <c r="F16" s="33"/>
      <c r="G16" s="45">
        <v>45827</v>
      </c>
      <c r="H16" s="43" t="s">
        <v>58</v>
      </c>
      <c r="J16" s="43" t="s">
        <v>37</v>
      </c>
      <c r="K16" s="43" t="s">
        <v>146</v>
      </c>
      <c r="L16" s="46">
        <v>113.57</v>
      </c>
      <c r="M16" s="75"/>
      <c r="N16" s="33">
        <v>190</v>
      </c>
      <c r="O16" s="46"/>
      <c r="P16" s="46"/>
      <c r="Q16" s="46"/>
    </row>
    <row r="17" spans="1:17" ht="18" x14ac:dyDescent="0.25">
      <c r="A17" s="45"/>
      <c r="B17" s="43"/>
      <c r="C17" s="43"/>
      <c r="D17" s="34"/>
      <c r="E17" s="46"/>
      <c r="F17" s="33"/>
      <c r="G17" s="45">
        <v>45828</v>
      </c>
      <c r="H17" s="43">
        <v>696</v>
      </c>
      <c r="I17" s="43"/>
      <c r="J17" s="43" t="s">
        <v>148</v>
      </c>
      <c r="K17" s="43" t="s">
        <v>149</v>
      </c>
      <c r="L17" s="46">
        <v>20384.400000000001</v>
      </c>
      <c r="M17" s="61">
        <v>3397.4</v>
      </c>
      <c r="N17" s="33">
        <v>190</v>
      </c>
      <c r="O17" s="46">
        <v>4100</v>
      </c>
      <c r="P17" s="46">
        <f>O17-L17</f>
        <v>-16284.400000000001</v>
      </c>
      <c r="Q17" s="46">
        <f>P17</f>
        <v>-16284.400000000001</v>
      </c>
    </row>
    <row r="18" spans="1:17" ht="18" x14ac:dyDescent="0.25">
      <c r="A18" s="45"/>
      <c r="B18" s="43"/>
      <c r="C18" s="43"/>
      <c r="D18" s="34"/>
      <c r="E18" s="46"/>
      <c r="F18" s="33"/>
      <c r="G18" s="45">
        <v>45834</v>
      </c>
      <c r="H18" s="43">
        <v>697</v>
      </c>
      <c r="I18" s="43"/>
      <c r="J18" s="43" t="s">
        <v>150</v>
      </c>
      <c r="K18" s="43" t="s">
        <v>151</v>
      </c>
      <c r="L18" s="46">
        <v>499.2</v>
      </c>
      <c r="M18" s="61">
        <v>83.2</v>
      </c>
      <c r="N18" s="33">
        <v>191</v>
      </c>
      <c r="O18" s="46"/>
      <c r="P18" s="46">
        <f>O18-L18</f>
        <v>-499.2</v>
      </c>
      <c r="Q18" s="46">
        <f>P18</f>
        <v>-499.2</v>
      </c>
    </row>
    <row r="19" spans="1:17" ht="18" x14ac:dyDescent="0.25">
      <c r="A19" s="45"/>
      <c r="B19" s="43"/>
      <c r="C19" s="43"/>
      <c r="D19" s="34"/>
      <c r="E19" s="46"/>
      <c r="F19" s="33"/>
      <c r="G19" s="45">
        <v>45835</v>
      </c>
      <c r="H19" s="43">
        <v>698</v>
      </c>
      <c r="I19" s="43"/>
      <c r="J19" s="43" t="s">
        <v>12</v>
      </c>
      <c r="K19" s="43" t="s">
        <v>113</v>
      </c>
      <c r="L19" s="46">
        <v>6</v>
      </c>
      <c r="M19" s="61"/>
      <c r="N19" s="33">
        <v>191</v>
      </c>
      <c r="O19" s="46"/>
      <c r="P19" s="46">
        <f>O19-L19</f>
        <v>-6</v>
      </c>
      <c r="Q19" s="46">
        <f>P19</f>
        <v>-6</v>
      </c>
    </row>
    <row r="20" spans="1:17" ht="18" x14ac:dyDescent="0.25">
      <c r="A20" s="45"/>
      <c r="B20" s="43"/>
      <c r="C20" s="43"/>
      <c r="D20" s="34"/>
      <c r="E20" s="46"/>
      <c r="F20" s="33"/>
      <c r="G20" s="45">
        <v>45835</v>
      </c>
      <c r="H20" s="43">
        <v>699</v>
      </c>
      <c r="I20" s="43"/>
      <c r="J20" s="43" t="s">
        <v>152</v>
      </c>
      <c r="K20" s="43" t="s">
        <v>153</v>
      </c>
      <c r="L20" s="46">
        <v>150</v>
      </c>
      <c r="M20" s="61"/>
      <c r="N20" s="33">
        <v>191</v>
      </c>
      <c r="O20" s="46"/>
      <c r="P20" s="46">
        <f>O20-L20</f>
        <v>-150</v>
      </c>
      <c r="Q20" s="46">
        <f>P20</f>
        <v>-150</v>
      </c>
    </row>
    <row r="21" spans="1:17" ht="18" x14ac:dyDescent="0.25">
      <c r="A21" s="45"/>
      <c r="B21" s="43"/>
      <c r="C21" s="43"/>
      <c r="D21" s="34"/>
      <c r="E21" s="46"/>
      <c r="F21" s="33"/>
      <c r="G21" s="45">
        <v>45838</v>
      </c>
      <c r="H21" s="43" t="s">
        <v>34</v>
      </c>
      <c r="I21" s="43"/>
      <c r="J21" s="43" t="s">
        <v>12</v>
      </c>
      <c r="K21" s="43" t="s">
        <v>35</v>
      </c>
      <c r="L21" s="46">
        <v>335.37</v>
      </c>
      <c r="M21" s="61"/>
      <c r="N21" s="33">
        <v>190</v>
      </c>
      <c r="O21" s="46"/>
      <c r="P21" s="46"/>
      <c r="Q21" s="46"/>
    </row>
    <row r="22" spans="1:17" ht="18" x14ac:dyDescent="0.25">
      <c r="A22" s="45"/>
      <c r="B22" s="43"/>
      <c r="C22" s="43"/>
      <c r="D22" s="34"/>
      <c r="E22" s="46"/>
      <c r="F22" s="33"/>
      <c r="G22" s="45">
        <v>45845</v>
      </c>
      <c r="H22" s="43">
        <v>700</v>
      </c>
      <c r="I22" s="43"/>
      <c r="J22" s="43" t="s">
        <v>12</v>
      </c>
      <c r="K22" s="43" t="s">
        <v>155</v>
      </c>
      <c r="L22" s="46">
        <v>7.44</v>
      </c>
      <c r="M22" s="61"/>
      <c r="N22" s="33">
        <v>191</v>
      </c>
      <c r="O22" s="46">
        <v>30</v>
      </c>
      <c r="P22" s="46">
        <f>O22-L22</f>
        <v>22.56</v>
      </c>
      <c r="Q22" s="46">
        <f>P22</f>
        <v>22.56</v>
      </c>
    </row>
    <row r="23" spans="1:17" ht="18" x14ac:dyDescent="0.25">
      <c r="A23" s="45"/>
      <c r="B23" s="43"/>
      <c r="C23" s="43"/>
      <c r="D23" s="34"/>
      <c r="E23" s="46"/>
      <c r="F23" s="33"/>
      <c r="G23" s="45">
        <v>45851</v>
      </c>
      <c r="H23" s="43">
        <v>701</v>
      </c>
      <c r="I23" s="43"/>
      <c r="J23" s="43" t="s">
        <v>139</v>
      </c>
      <c r="K23" s="43" t="s">
        <v>156</v>
      </c>
      <c r="L23" s="46">
        <v>1176</v>
      </c>
      <c r="M23" s="61"/>
      <c r="N23" s="33">
        <v>191</v>
      </c>
      <c r="O23" s="46"/>
      <c r="P23" s="46"/>
      <c r="Q23" s="46"/>
    </row>
    <row r="24" spans="1:17" ht="18" x14ac:dyDescent="0.25">
      <c r="F24" s="33"/>
      <c r="G24" s="45">
        <v>45851</v>
      </c>
      <c r="H24" s="43">
        <v>702</v>
      </c>
      <c r="J24" s="43" t="s">
        <v>139</v>
      </c>
      <c r="K24" s="43" t="s">
        <v>157</v>
      </c>
      <c r="L24" s="46">
        <v>160</v>
      </c>
      <c r="M24" s="75"/>
      <c r="N24" s="33">
        <v>191</v>
      </c>
      <c r="O24" s="46"/>
      <c r="P24" s="46"/>
      <c r="Q24" s="46"/>
    </row>
    <row r="25" spans="1:17" ht="18" x14ac:dyDescent="0.25">
      <c r="F25" s="33"/>
      <c r="G25" s="45">
        <v>45857</v>
      </c>
      <c r="H25" s="43" t="s">
        <v>58</v>
      </c>
      <c r="J25" s="43" t="s">
        <v>37</v>
      </c>
      <c r="K25" s="43" t="s">
        <v>146</v>
      </c>
      <c r="L25" s="46">
        <v>113.57</v>
      </c>
      <c r="M25" s="75"/>
      <c r="N25" s="33">
        <v>191</v>
      </c>
      <c r="O25" s="46"/>
      <c r="P25" s="46"/>
      <c r="Q25" s="46"/>
    </row>
    <row r="26" spans="1:17" ht="18" x14ac:dyDescent="0.25">
      <c r="F26" s="33"/>
      <c r="G26" s="45">
        <v>45868</v>
      </c>
      <c r="H26" s="43" t="s">
        <v>34</v>
      </c>
      <c r="I26" s="43"/>
      <c r="J26" s="43" t="s">
        <v>12</v>
      </c>
      <c r="K26" s="43" t="s">
        <v>35</v>
      </c>
      <c r="L26" s="46">
        <v>335.37</v>
      </c>
      <c r="M26" s="75"/>
      <c r="N26" s="33">
        <v>191</v>
      </c>
      <c r="O26" s="46"/>
      <c r="P26" s="46"/>
      <c r="Q26" s="46"/>
    </row>
    <row r="27" spans="1:17" ht="18" x14ac:dyDescent="0.25">
      <c r="F27" s="33"/>
      <c r="G27" s="45">
        <v>45862</v>
      </c>
      <c r="H27" s="43" t="s">
        <v>58</v>
      </c>
      <c r="I27" s="43"/>
      <c r="J27" s="43" t="s">
        <v>191</v>
      </c>
      <c r="K27" t="s">
        <v>164</v>
      </c>
      <c r="L27" s="46">
        <v>25.4</v>
      </c>
      <c r="M27" s="75"/>
      <c r="N27" s="33">
        <v>191</v>
      </c>
      <c r="O27" s="46"/>
      <c r="P27" s="46">
        <f>O27-L27</f>
        <v>-25.4</v>
      </c>
      <c r="Q27" s="46">
        <f>P27</f>
        <v>-25.4</v>
      </c>
    </row>
    <row r="28" spans="1:17" ht="18" x14ac:dyDescent="0.25">
      <c r="F28" s="33"/>
      <c r="G28" s="45">
        <v>45874</v>
      </c>
      <c r="H28" s="43">
        <v>703</v>
      </c>
      <c r="J28" s="43" t="s">
        <v>139</v>
      </c>
      <c r="K28" s="43" t="s">
        <v>158</v>
      </c>
      <c r="L28" s="46">
        <v>120</v>
      </c>
      <c r="M28" s="75"/>
      <c r="N28" s="33">
        <v>192</v>
      </c>
      <c r="O28" s="46"/>
      <c r="P28" s="46"/>
      <c r="Q28" s="46"/>
    </row>
    <row r="29" spans="1:17" ht="18" x14ac:dyDescent="0.25">
      <c r="F29" s="33"/>
      <c r="G29" s="45">
        <v>45889</v>
      </c>
      <c r="H29" s="43">
        <v>704</v>
      </c>
      <c r="I29" s="43"/>
      <c r="J29" s="43" t="s">
        <v>139</v>
      </c>
      <c r="K29" s="43" t="s">
        <v>160</v>
      </c>
      <c r="L29" s="46">
        <v>1227</v>
      </c>
      <c r="M29" s="75"/>
      <c r="N29" s="33">
        <v>192</v>
      </c>
      <c r="O29" s="46"/>
      <c r="P29" s="46"/>
      <c r="Q29" s="46"/>
    </row>
    <row r="30" spans="1:17" ht="18" x14ac:dyDescent="0.25">
      <c r="F30" s="33"/>
      <c r="G30" s="45">
        <v>45888</v>
      </c>
      <c r="H30" s="43" t="s">
        <v>58</v>
      </c>
      <c r="J30" s="43" t="s">
        <v>37</v>
      </c>
      <c r="K30" s="43" t="s">
        <v>146</v>
      </c>
      <c r="L30" s="46">
        <v>113.57</v>
      </c>
      <c r="M30" s="75"/>
      <c r="N30" s="33">
        <v>192</v>
      </c>
      <c r="O30" s="46"/>
      <c r="P30" s="46"/>
      <c r="Q30" s="46"/>
    </row>
    <row r="31" spans="1:17" ht="18" x14ac:dyDescent="0.25">
      <c r="F31" s="33"/>
      <c r="G31" s="45">
        <v>45908</v>
      </c>
      <c r="H31" s="43">
        <v>705</v>
      </c>
      <c r="J31" s="43" t="s">
        <v>114</v>
      </c>
      <c r="K31" s="43" t="s">
        <v>115</v>
      </c>
      <c r="L31" s="46">
        <v>252</v>
      </c>
      <c r="M31" s="61">
        <v>42</v>
      </c>
      <c r="N31" s="33">
        <v>194</v>
      </c>
      <c r="O31" s="46">
        <v>260</v>
      </c>
      <c r="P31" s="46">
        <f>O31-L31</f>
        <v>8</v>
      </c>
      <c r="Q31" s="46">
        <f>P31</f>
        <v>8</v>
      </c>
    </row>
    <row r="32" spans="1:17" ht="18" x14ac:dyDescent="0.25">
      <c r="F32" s="33"/>
      <c r="G32" s="45">
        <v>45925</v>
      </c>
      <c r="H32" s="43">
        <v>706</v>
      </c>
      <c r="J32" s="43" t="s">
        <v>139</v>
      </c>
      <c r="K32" s="43" t="s">
        <v>174</v>
      </c>
      <c r="L32" s="46">
        <v>1249.77</v>
      </c>
      <c r="M32" s="61"/>
      <c r="N32" s="33">
        <v>193</v>
      </c>
      <c r="O32" s="46"/>
      <c r="P32" s="46"/>
      <c r="Q32" s="46"/>
    </row>
    <row r="33" spans="6:17" ht="18" x14ac:dyDescent="0.25">
      <c r="F33" s="33"/>
      <c r="G33" s="45">
        <v>45929</v>
      </c>
      <c r="H33" s="43" t="s">
        <v>34</v>
      </c>
      <c r="J33" s="43" t="s">
        <v>12</v>
      </c>
      <c r="K33" s="43" t="s">
        <v>35</v>
      </c>
      <c r="L33" s="46">
        <v>400</v>
      </c>
      <c r="M33" s="60"/>
      <c r="N33" s="33">
        <v>193</v>
      </c>
      <c r="O33" s="46"/>
      <c r="P33" s="46"/>
      <c r="Q33" s="46"/>
    </row>
    <row r="34" spans="6:17" ht="18" x14ac:dyDescent="0.25">
      <c r="F34" s="33"/>
      <c r="G34" s="45">
        <v>45953</v>
      </c>
      <c r="H34" s="43">
        <v>707</v>
      </c>
      <c r="J34" s="43" t="s">
        <v>150</v>
      </c>
      <c r="K34" s="43" t="s">
        <v>170</v>
      </c>
      <c r="L34" s="46">
        <v>130</v>
      </c>
      <c r="M34" s="60"/>
      <c r="N34" s="33">
        <v>194</v>
      </c>
      <c r="O34" s="46"/>
      <c r="P34" s="46">
        <f>O34-L34</f>
        <v>-130</v>
      </c>
      <c r="Q34" s="46">
        <f>P34</f>
        <v>-130</v>
      </c>
    </row>
    <row r="35" spans="6:17" ht="18" x14ac:dyDescent="0.25">
      <c r="F35" s="33"/>
      <c r="G35" s="45">
        <v>45953</v>
      </c>
      <c r="H35" s="43">
        <v>708</v>
      </c>
      <c r="J35" s="43" t="s">
        <v>139</v>
      </c>
      <c r="K35" s="43" t="s">
        <v>171</v>
      </c>
      <c r="L35" s="46">
        <v>1063</v>
      </c>
      <c r="M35" s="60"/>
      <c r="N35" s="33">
        <v>194</v>
      </c>
      <c r="O35" s="46"/>
      <c r="P35" s="46"/>
      <c r="Q35" s="46"/>
    </row>
    <row r="36" spans="6:17" ht="18" x14ac:dyDescent="0.25">
      <c r="F36" s="33"/>
      <c r="G36" s="45">
        <v>45959</v>
      </c>
      <c r="H36" t="s">
        <v>34</v>
      </c>
      <c r="J36" s="43" t="s">
        <v>12</v>
      </c>
      <c r="K36" s="43" t="s">
        <v>35</v>
      </c>
      <c r="L36" s="46">
        <v>400</v>
      </c>
      <c r="N36" s="33">
        <v>194</v>
      </c>
      <c r="Q36" s="46"/>
    </row>
    <row r="37" spans="6:17" ht="18" x14ac:dyDescent="0.25">
      <c r="F37" s="33"/>
      <c r="G37" s="45">
        <v>45953</v>
      </c>
      <c r="H37" s="43" t="s">
        <v>58</v>
      </c>
      <c r="J37" s="43" t="s">
        <v>173</v>
      </c>
      <c r="K37" s="43" t="s">
        <v>193</v>
      </c>
      <c r="L37" s="46">
        <v>120.85</v>
      </c>
      <c r="M37" s="60"/>
      <c r="N37" s="33">
        <v>194</v>
      </c>
      <c r="O37" s="46"/>
      <c r="P37" s="46"/>
      <c r="Q37" s="46"/>
    </row>
    <row r="38" spans="6:17" ht="18" x14ac:dyDescent="0.25">
      <c r="F38" s="33"/>
      <c r="G38" s="45">
        <v>45985</v>
      </c>
      <c r="H38" s="43">
        <v>709</v>
      </c>
      <c r="J38" s="43" t="s">
        <v>37</v>
      </c>
      <c r="K38" s="43" t="s">
        <v>181</v>
      </c>
      <c r="L38" s="46">
        <v>2340</v>
      </c>
      <c r="M38" s="60">
        <v>390</v>
      </c>
      <c r="N38" s="33">
        <v>195</v>
      </c>
      <c r="O38" s="46">
        <v>2097</v>
      </c>
      <c r="P38" s="46">
        <f t="shared" ref="P38:P41" si="0">O38-L38</f>
        <v>-243</v>
      </c>
      <c r="Q38" s="46">
        <f>P38</f>
        <v>-243</v>
      </c>
    </row>
    <row r="39" spans="6:17" ht="18" x14ac:dyDescent="0.25">
      <c r="F39" s="33"/>
      <c r="G39" s="45">
        <v>45988</v>
      </c>
      <c r="H39" s="43">
        <v>710</v>
      </c>
      <c r="J39" s="43" t="s">
        <v>150</v>
      </c>
      <c r="K39" s="43" t="s">
        <v>228</v>
      </c>
      <c r="L39" s="46">
        <v>220</v>
      </c>
      <c r="M39" s="60"/>
      <c r="N39" s="33">
        <v>195</v>
      </c>
      <c r="O39" s="46">
        <v>300</v>
      </c>
      <c r="P39" s="46">
        <f t="shared" si="0"/>
        <v>80</v>
      </c>
      <c r="Q39" s="46">
        <f>P39</f>
        <v>80</v>
      </c>
    </row>
    <row r="40" spans="6:17" ht="18" x14ac:dyDescent="0.25">
      <c r="F40" s="33"/>
      <c r="G40" s="45">
        <v>45988</v>
      </c>
      <c r="H40" s="43">
        <v>711</v>
      </c>
      <c r="J40" s="43" t="s">
        <v>175</v>
      </c>
      <c r="K40" s="43" t="s">
        <v>176</v>
      </c>
      <c r="L40" s="46">
        <v>3107.99</v>
      </c>
      <c r="M40" s="60">
        <v>518</v>
      </c>
      <c r="N40" s="33">
        <v>196</v>
      </c>
      <c r="O40" s="46">
        <v>0</v>
      </c>
      <c r="P40" s="46">
        <f t="shared" si="0"/>
        <v>-3107.99</v>
      </c>
      <c r="Q40" s="46">
        <f>P40</f>
        <v>-3107.99</v>
      </c>
    </row>
    <row r="41" spans="6:17" ht="18" x14ac:dyDescent="0.25">
      <c r="F41" s="33"/>
      <c r="G41" s="45">
        <v>45988</v>
      </c>
      <c r="H41" s="43">
        <v>712</v>
      </c>
      <c r="J41" s="43" t="s">
        <v>177</v>
      </c>
      <c r="K41" s="43" t="s">
        <v>178</v>
      </c>
      <c r="L41" s="46">
        <v>15.32</v>
      </c>
      <c r="M41" s="60"/>
      <c r="N41" s="33">
        <v>195</v>
      </c>
      <c r="O41" s="46">
        <v>0</v>
      </c>
      <c r="P41" s="46">
        <f t="shared" si="0"/>
        <v>-15.32</v>
      </c>
      <c r="Q41" s="46">
        <f>P41</f>
        <v>-15.32</v>
      </c>
    </row>
    <row r="42" spans="6:17" ht="18" x14ac:dyDescent="0.25">
      <c r="F42" s="33"/>
      <c r="G42" s="45">
        <v>45994</v>
      </c>
      <c r="H42" s="43">
        <v>713</v>
      </c>
      <c r="J42" s="43" t="s">
        <v>139</v>
      </c>
      <c r="K42" s="43" t="s">
        <v>179</v>
      </c>
      <c r="L42" s="46">
        <v>863.9</v>
      </c>
      <c r="M42" s="60"/>
      <c r="N42" s="33">
        <v>196</v>
      </c>
      <c r="O42" s="46"/>
      <c r="P42" s="46"/>
      <c r="Q42" s="46"/>
    </row>
    <row r="43" spans="6:17" ht="18" x14ac:dyDescent="0.25">
      <c r="F43" s="33"/>
      <c r="G43" s="45">
        <v>45994</v>
      </c>
      <c r="H43" s="43">
        <v>714</v>
      </c>
      <c r="J43" s="43" t="s">
        <v>139</v>
      </c>
      <c r="K43" s="43" t="s">
        <v>180</v>
      </c>
      <c r="L43" s="46">
        <v>1228.5</v>
      </c>
      <c r="M43" s="60"/>
      <c r="N43" s="33">
        <v>196</v>
      </c>
      <c r="O43" s="46"/>
      <c r="P43" s="46"/>
      <c r="Q43" s="46"/>
    </row>
    <row r="44" spans="6:17" ht="18" x14ac:dyDescent="0.25">
      <c r="F44" s="33"/>
      <c r="G44" s="45">
        <v>45989</v>
      </c>
      <c r="H44" t="s">
        <v>34</v>
      </c>
      <c r="J44" s="43" t="s">
        <v>12</v>
      </c>
      <c r="K44" s="43" t="s">
        <v>35</v>
      </c>
      <c r="L44" s="46">
        <v>320</v>
      </c>
      <c r="M44" s="60"/>
      <c r="N44" s="33">
        <v>195</v>
      </c>
      <c r="O44" s="46"/>
      <c r="P44" s="46"/>
      <c r="Q44" s="46"/>
    </row>
    <row r="45" spans="6:17" ht="18" x14ac:dyDescent="0.25">
      <c r="F45" s="33"/>
      <c r="G45" s="45">
        <v>46020</v>
      </c>
      <c r="H45" t="s">
        <v>34</v>
      </c>
      <c r="J45" s="43" t="s">
        <v>12</v>
      </c>
      <c r="K45" s="43" t="s">
        <v>187</v>
      </c>
      <c r="L45" s="46">
        <v>320</v>
      </c>
      <c r="M45" s="60"/>
      <c r="N45" s="33">
        <v>196</v>
      </c>
      <c r="O45" s="46"/>
      <c r="P45" s="46"/>
      <c r="Q45" s="46"/>
    </row>
    <row r="46" spans="6:17" ht="18" x14ac:dyDescent="0.25">
      <c r="F46" s="33"/>
      <c r="G46" s="45">
        <v>46032</v>
      </c>
      <c r="H46" s="43">
        <v>715</v>
      </c>
      <c r="J46" s="43" t="s">
        <v>139</v>
      </c>
      <c r="K46" s="43" t="s">
        <v>188</v>
      </c>
      <c r="L46" s="46">
        <v>766.5</v>
      </c>
      <c r="M46" s="60"/>
      <c r="N46" s="33">
        <v>198</v>
      </c>
      <c r="O46" s="46"/>
      <c r="P46" s="46"/>
      <c r="Q46" s="46"/>
    </row>
    <row r="47" spans="6:17" ht="18" x14ac:dyDescent="0.25">
      <c r="F47" s="33"/>
      <c r="G47" s="45">
        <v>46043</v>
      </c>
      <c r="H47" s="43">
        <v>717</v>
      </c>
      <c r="J47" s="43" t="s">
        <v>110</v>
      </c>
      <c r="K47" s="43" t="s">
        <v>111</v>
      </c>
      <c r="L47" s="46">
        <v>223.2</v>
      </c>
      <c r="M47" s="72">
        <v>37.200000000000003</v>
      </c>
      <c r="N47" s="33">
        <v>198</v>
      </c>
      <c r="O47" s="46"/>
      <c r="P47" s="46">
        <f t="shared" ref="P47:P49" si="1">O47-L47</f>
        <v>-223.2</v>
      </c>
      <c r="Q47" s="46">
        <f>P47</f>
        <v>-223.2</v>
      </c>
    </row>
    <row r="48" spans="6:17" ht="18" x14ac:dyDescent="0.25">
      <c r="F48" s="33"/>
      <c r="G48" s="45">
        <v>46049</v>
      </c>
      <c r="H48" s="43">
        <v>716</v>
      </c>
      <c r="J48" s="43" t="s">
        <v>40</v>
      </c>
      <c r="K48" s="43" t="s">
        <v>41</v>
      </c>
      <c r="L48" s="46">
        <v>113.94</v>
      </c>
      <c r="M48" s="62">
        <v>18.989999999999998</v>
      </c>
      <c r="N48" s="33">
        <v>198</v>
      </c>
      <c r="O48" s="46">
        <v>120</v>
      </c>
      <c r="P48" s="46">
        <f t="shared" si="1"/>
        <v>6.0600000000000023</v>
      </c>
      <c r="Q48" s="46">
        <f>P48</f>
        <v>6.0600000000000023</v>
      </c>
    </row>
    <row r="49" spans="1:18" ht="18" x14ac:dyDescent="0.25">
      <c r="F49" s="33"/>
      <c r="G49" s="45">
        <v>46051</v>
      </c>
      <c r="H49" s="43">
        <v>718</v>
      </c>
      <c r="J49" s="43" t="s">
        <v>189</v>
      </c>
      <c r="K49" s="43" t="s">
        <v>190</v>
      </c>
      <c r="L49" s="46">
        <v>1200</v>
      </c>
      <c r="M49" s="60">
        <v>0</v>
      </c>
      <c r="N49" s="33">
        <v>198</v>
      </c>
      <c r="O49" s="46">
        <v>1000</v>
      </c>
      <c r="P49" s="46">
        <f t="shared" si="1"/>
        <v>-200</v>
      </c>
      <c r="Q49" s="46">
        <f>P49</f>
        <v>-200</v>
      </c>
    </row>
    <row r="50" spans="1:18" ht="18" x14ac:dyDescent="0.25">
      <c r="F50" s="33"/>
      <c r="G50" s="45">
        <v>46050</v>
      </c>
      <c r="H50" t="s">
        <v>34</v>
      </c>
      <c r="J50" s="43" t="s">
        <v>12</v>
      </c>
      <c r="K50" s="43" t="s">
        <v>35</v>
      </c>
      <c r="L50" s="46">
        <v>320</v>
      </c>
      <c r="N50" s="33">
        <v>197</v>
      </c>
      <c r="O50" s="46"/>
      <c r="P50" s="46"/>
      <c r="Q50" s="46"/>
    </row>
    <row r="51" spans="1:18" ht="18" x14ac:dyDescent="0.25">
      <c r="F51" s="33"/>
      <c r="G51" s="45">
        <v>46045</v>
      </c>
      <c r="H51" s="43" t="s">
        <v>58</v>
      </c>
      <c r="J51" s="43" t="s">
        <v>173</v>
      </c>
      <c r="K51" s="43" t="s">
        <v>192</v>
      </c>
      <c r="L51" s="46">
        <v>240</v>
      </c>
      <c r="M51" s="60"/>
      <c r="N51" s="33">
        <v>197</v>
      </c>
      <c r="O51" s="46"/>
      <c r="P51" s="46"/>
      <c r="Q51" s="46"/>
    </row>
    <row r="52" spans="1:18" ht="18" x14ac:dyDescent="0.25">
      <c r="F52" s="33"/>
      <c r="G52" s="45">
        <v>46083</v>
      </c>
      <c r="H52" t="s">
        <v>34</v>
      </c>
      <c r="J52" s="43" t="s">
        <v>12</v>
      </c>
      <c r="K52" s="43" t="s">
        <v>35</v>
      </c>
      <c r="L52" s="46">
        <v>320</v>
      </c>
      <c r="N52" s="33">
        <v>198</v>
      </c>
      <c r="O52" s="46"/>
      <c r="P52" s="46"/>
      <c r="Q52" s="46"/>
    </row>
    <row r="53" spans="1:18" ht="18" x14ac:dyDescent="0.25">
      <c r="F53" s="33"/>
      <c r="G53" s="45"/>
      <c r="J53" s="43"/>
      <c r="K53" s="43"/>
      <c r="L53" s="46"/>
      <c r="M53" s="61"/>
      <c r="N53" s="45"/>
      <c r="O53" s="46"/>
      <c r="P53" s="46"/>
      <c r="Q53" s="46"/>
    </row>
    <row r="54" spans="1:18" ht="18" x14ac:dyDescent="0.25">
      <c r="F54" s="33"/>
      <c r="G54" s="45"/>
      <c r="H54" s="43"/>
      <c r="I54" s="43"/>
    </row>
    <row r="55" spans="1:18" ht="18" x14ac:dyDescent="0.25">
      <c r="F55" s="33"/>
      <c r="G55" s="45"/>
      <c r="H55" s="43"/>
      <c r="I55" s="43"/>
      <c r="J55" s="43"/>
      <c r="K55" s="43"/>
      <c r="L55" s="46"/>
      <c r="M55" s="61"/>
      <c r="N55" s="45"/>
      <c r="O55" s="46"/>
      <c r="P55" s="46"/>
      <c r="Q55" s="46"/>
    </row>
    <row r="56" spans="1:18" ht="18" x14ac:dyDescent="0.25">
      <c r="F56" s="33"/>
      <c r="G56" s="45"/>
      <c r="H56" s="43"/>
      <c r="I56" s="43"/>
      <c r="J56" s="43"/>
      <c r="K56" s="43"/>
      <c r="L56" s="46"/>
      <c r="M56" s="61"/>
      <c r="N56" s="45"/>
      <c r="O56" s="46"/>
      <c r="P56" s="46"/>
      <c r="Q56" s="46"/>
    </row>
    <row r="57" spans="1:18" ht="18" x14ac:dyDescent="0.25">
      <c r="F57" s="33"/>
      <c r="G57" s="45"/>
      <c r="H57" s="43"/>
      <c r="I57" s="43"/>
      <c r="J57" s="43"/>
      <c r="K57" s="43"/>
      <c r="L57" s="46"/>
      <c r="M57" s="47"/>
      <c r="N57" s="45"/>
      <c r="O57" s="46"/>
      <c r="Q57" s="30"/>
    </row>
    <row r="58" spans="1:18" ht="18" x14ac:dyDescent="0.25">
      <c r="A58" s="36"/>
      <c r="B58" s="33"/>
      <c r="C58" s="33"/>
      <c r="D58" s="34"/>
      <c r="E58" s="37"/>
      <c r="F58" s="33"/>
      <c r="G58" s="43"/>
      <c r="H58" s="43"/>
      <c r="I58" s="43"/>
      <c r="J58" s="43"/>
      <c r="K58" s="71" t="s">
        <v>195</v>
      </c>
      <c r="L58" s="30">
        <f>SUM(L4:L57)</f>
        <v>44929.89</v>
      </c>
      <c r="M58" s="49"/>
      <c r="N58" s="43"/>
      <c r="O58" s="30">
        <f>SUM(O4:O57)</f>
        <v>27855</v>
      </c>
      <c r="Q58" s="30"/>
      <c r="R58" s="30" t="s">
        <v>172</v>
      </c>
    </row>
    <row r="59" spans="1:18" ht="18" x14ac:dyDescent="0.25">
      <c r="A59" s="36"/>
      <c r="B59" s="33"/>
      <c r="C59" s="33"/>
      <c r="D59" s="34"/>
      <c r="E59" s="38"/>
      <c r="F59" s="33"/>
      <c r="G59" s="45"/>
      <c r="H59" s="43"/>
      <c r="I59" s="43"/>
      <c r="J59" s="43"/>
      <c r="K59" s="43"/>
      <c r="L59" s="44"/>
      <c r="M59" s="49"/>
      <c r="N59" s="57"/>
      <c r="O59" s="30"/>
      <c r="Q59" s="30"/>
    </row>
    <row r="60" spans="1:18" ht="18" x14ac:dyDescent="0.25">
      <c r="A60" s="33"/>
      <c r="B60" s="33"/>
      <c r="C60" s="33"/>
      <c r="D60" s="34"/>
      <c r="E60" s="35"/>
      <c r="F60" s="33"/>
      <c r="G60" s="43"/>
      <c r="H60" s="43"/>
      <c r="I60" s="43"/>
      <c r="J60" s="43"/>
      <c r="K60" s="43"/>
      <c r="L60" s="44"/>
      <c r="M60" s="77"/>
      <c r="N60" s="43"/>
      <c r="O60" s="46"/>
    </row>
    <row r="61" spans="1:18" ht="18" x14ac:dyDescent="0.25">
      <c r="A61" s="33"/>
      <c r="B61" s="33"/>
      <c r="C61" s="33"/>
      <c r="D61" s="34"/>
      <c r="E61" s="40">
        <f>SUM(E4:E52)</f>
        <v>33049.9</v>
      </c>
      <c r="F61" s="33"/>
      <c r="G61" s="43"/>
      <c r="H61" s="43"/>
      <c r="I61" s="43"/>
      <c r="J61" s="43"/>
      <c r="K61" s="43"/>
      <c r="L61" s="78"/>
      <c r="M61" s="79"/>
      <c r="N61" s="43"/>
      <c r="O61" s="46"/>
    </row>
    <row r="62" spans="1:18" ht="18.75" thickBot="1" x14ac:dyDescent="0.3">
      <c r="A62" s="33"/>
      <c r="B62" s="33"/>
      <c r="C62" s="33"/>
      <c r="D62" s="34"/>
      <c r="E62" s="41"/>
      <c r="F62" s="33"/>
      <c r="G62" s="43"/>
      <c r="H62" s="43"/>
      <c r="I62" s="43"/>
      <c r="J62" s="43"/>
      <c r="K62" s="43"/>
      <c r="L62" s="44"/>
      <c r="M62" s="76"/>
      <c r="N62" s="43"/>
      <c r="O62" s="46"/>
    </row>
    <row r="63" spans="1:18" ht="18.75" thickTop="1" x14ac:dyDescent="0.25">
      <c r="A63" s="33"/>
      <c r="B63" s="33"/>
      <c r="C63" s="33"/>
      <c r="D63" s="34"/>
      <c r="E63" s="39"/>
      <c r="F63" s="33"/>
      <c r="G63" s="43"/>
      <c r="H63" s="43"/>
      <c r="I63" s="43"/>
      <c r="J63" s="57" t="s">
        <v>194</v>
      </c>
      <c r="K63" s="43"/>
      <c r="L63" s="44"/>
      <c r="M63" s="48"/>
      <c r="N63" s="43"/>
      <c r="O63" s="46"/>
    </row>
    <row r="64" spans="1:18" ht="18" x14ac:dyDescent="0.25">
      <c r="A64" s="33"/>
      <c r="B64" s="33"/>
      <c r="C64" s="33"/>
      <c r="D64" s="34"/>
      <c r="E64" s="39"/>
      <c r="F64" s="33"/>
      <c r="G64" s="43"/>
      <c r="H64" s="43"/>
      <c r="I64" s="43"/>
      <c r="J64" s="43" t="s">
        <v>119</v>
      </c>
      <c r="K64" s="43" t="s">
        <v>154</v>
      </c>
      <c r="L64" s="46">
        <v>105</v>
      </c>
      <c r="M64" s="61"/>
      <c r="N64" s="45"/>
      <c r="O64" s="46">
        <v>105</v>
      </c>
    </row>
    <row r="65" spans="3:15" ht="18" x14ac:dyDescent="0.25">
      <c r="C65" s="33"/>
      <c r="D65" s="34"/>
      <c r="E65" s="35"/>
      <c r="F65" s="33"/>
      <c r="G65" s="43"/>
      <c r="H65" s="43"/>
      <c r="I65" s="43"/>
      <c r="J65" s="43" t="s">
        <v>165</v>
      </c>
      <c r="K65" s="43" t="s">
        <v>166</v>
      </c>
      <c r="L65" s="46">
        <v>0</v>
      </c>
      <c r="M65" s="60"/>
      <c r="N65" s="45"/>
      <c r="O65" s="46">
        <v>30</v>
      </c>
    </row>
    <row r="66" spans="3:15" ht="18" x14ac:dyDescent="0.25">
      <c r="C66" s="33"/>
      <c r="D66" s="34"/>
      <c r="E66" s="35"/>
      <c r="F66" s="33"/>
      <c r="G66" s="43"/>
      <c r="H66" s="43"/>
      <c r="I66" s="43"/>
      <c r="J66" s="43" t="s">
        <v>102</v>
      </c>
      <c r="K66" s="43" t="s">
        <v>116</v>
      </c>
      <c r="L66" s="46">
        <v>0</v>
      </c>
      <c r="M66" s="60"/>
      <c r="N66" s="45"/>
      <c r="O66" s="46">
        <v>10</v>
      </c>
    </row>
    <row r="69" spans="3:15" ht="18" x14ac:dyDescent="0.25">
      <c r="O69" s="30">
        <f>SUM(O58:O68)</f>
        <v>28000</v>
      </c>
    </row>
  </sheetData>
  <phoneticPr fontId="0" type="noConversion"/>
  <pageMargins left="0.19685039370078741" right="0.19685039370078741" top="0.98425196850393704" bottom="0.98425196850393704" header="0.51181102362204722" footer="0.51181102362204722"/>
  <pageSetup paperSize="9" scale="28" orientation="landscape" horizontalDpi="4294967293" r:id="rId1"/>
  <headerFooter alignWithMargins="0">
    <oddHeader>&amp;C&amp;"Arial,Bold"&amp;16Nether Wyresdale Parish Council
Receipts &amp; Payments Account for 2025/2026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workbookViewId="0">
      <selection activeCell="I4" sqref="I4"/>
    </sheetView>
  </sheetViews>
  <sheetFormatPr defaultRowHeight="12.75" x14ac:dyDescent="0.2"/>
  <cols>
    <col min="1" max="1" width="13" customWidth="1"/>
    <col min="2" max="2" width="3.42578125" customWidth="1"/>
    <col min="3" max="3" width="62.140625" style="4" customWidth="1"/>
    <col min="4" max="4" width="5" hidden="1" customWidth="1"/>
    <col min="5" max="8" width="9.140625" hidden="1" customWidth="1"/>
    <col min="9" max="9" width="16.140625" customWidth="1"/>
    <col min="10" max="10" width="3.140625" customWidth="1"/>
    <col min="11" max="11" width="1.85546875" customWidth="1"/>
    <col min="12" max="12" width="1" customWidth="1"/>
    <col min="13" max="14" width="0.85546875" customWidth="1"/>
    <col min="15" max="15" width="0.85546875" style="10" customWidth="1"/>
    <col min="16" max="16" width="12.140625" customWidth="1"/>
    <col min="17" max="17" width="18.28515625" customWidth="1"/>
    <col min="18" max="18" width="19.140625" customWidth="1"/>
    <col min="20" max="20" width="13.28515625" customWidth="1"/>
    <col min="21" max="21" width="15.42578125" customWidth="1"/>
    <col min="22" max="22" width="11.42578125" customWidth="1"/>
  </cols>
  <sheetData>
    <row r="1" spans="1:22" x14ac:dyDescent="0.2">
      <c r="A1" s="85" t="s">
        <v>133</v>
      </c>
      <c r="B1" s="85"/>
      <c r="C1" s="85"/>
      <c r="D1" s="85"/>
      <c r="E1" s="85"/>
      <c r="F1" s="85"/>
      <c r="G1" s="85"/>
      <c r="H1" s="85"/>
      <c r="I1" s="85"/>
      <c r="J1" s="85"/>
    </row>
    <row r="2" spans="1:22" x14ac:dyDescent="0.2">
      <c r="A2" s="4"/>
      <c r="B2" s="4"/>
      <c r="D2" s="4"/>
      <c r="E2" s="4"/>
      <c r="F2" s="4"/>
      <c r="G2" s="4"/>
      <c r="H2" s="4"/>
      <c r="I2" s="4"/>
      <c r="J2" s="4"/>
      <c r="P2" t="s">
        <v>161</v>
      </c>
      <c r="Q2" t="s">
        <v>1</v>
      </c>
      <c r="R2" t="s">
        <v>162</v>
      </c>
      <c r="T2" t="s">
        <v>183</v>
      </c>
      <c r="U2" t="s">
        <v>184</v>
      </c>
      <c r="V2" t="s">
        <v>185</v>
      </c>
    </row>
    <row r="3" spans="1:22" x14ac:dyDescent="0.2">
      <c r="A3" s="12" t="s">
        <v>43</v>
      </c>
      <c r="E3" t="s">
        <v>0</v>
      </c>
      <c r="I3" s="1"/>
      <c r="K3" s="1"/>
      <c r="O3" s="19"/>
      <c r="P3" s="20"/>
    </row>
    <row r="4" spans="1:22" x14ac:dyDescent="0.2">
      <c r="A4" s="66">
        <v>45748</v>
      </c>
      <c r="E4" t="s">
        <v>1</v>
      </c>
      <c r="F4" t="s">
        <v>4</v>
      </c>
      <c r="G4" t="s">
        <v>5</v>
      </c>
      <c r="H4" t="s">
        <v>6</v>
      </c>
      <c r="I4" s="20">
        <v>33553.57</v>
      </c>
      <c r="J4" s="1"/>
      <c r="K4" s="2"/>
      <c r="P4">
        <v>187</v>
      </c>
      <c r="Q4" s="68">
        <v>45751</v>
      </c>
      <c r="R4" s="20">
        <v>33219.370000000003</v>
      </c>
    </row>
    <row r="5" spans="1:22" x14ac:dyDescent="0.2">
      <c r="A5" s="26"/>
      <c r="C5" s="58"/>
      <c r="P5">
        <v>188</v>
      </c>
      <c r="Q5" s="68">
        <v>45779</v>
      </c>
      <c r="R5" s="20">
        <v>60264.81</v>
      </c>
    </row>
    <row r="6" spans="1:22" x14ac:dyDescent="0.2">
      <c r="A6" s="26" t="s">
        <v>159</v>
      </c>
      <c r="C6" s="58" t="s">
        <v>8</v>
      </c>
      <c r="I6" s="15">
        <f>'Receipts &amp; Payments'!E61</f>
        <v>33049.9</v>
      </c>
      <c r="P6">
        <v>189</v>
      </c>
      <c r="Q6" s="68">
        <v>45812</v>
      </c>
      <c r="R6" s="20">
        <v>57772.14</v>
      </c>
    </row>
    <row r="7" spans="1:22" x14ac:dyDescent="0.2">
      <c r="A7" s="16"/>
      <c r="C7"/>
      <c r="P7">
        <v>190</v>
      </c>
      <c r="Q7" s="68">
        <v>45842</v>
      </c>
      <c r="R7" s="20">
        <v>36306.300000000003</v>
      </c>
    </row>
    <row r="8" spans="1:22" x14ac:dyDescent="0.2">
      <c r="A8" s="14"/>
      <c r="C8" s="58" t="s">
        <v>0</v>
      </c>
      <c r="D8" s="18"/>
      <c r="I8" s="67">
        <f>'Receipts &amp; Payments'!L58</f>
        <v>44929.89</v>
      </c>
      <c r="O8"/>
      <c r="P8">
        <v>191</v>
      </c>
      <c r="Q8" s="68">
        <v>45873</v>
      </c>
      <c r="R8" s="20">
        <v>33833.32</v>
      </c>
    </row>
    <row r="9" spans="1:22" x14ac:dyDescent="0.2">
      <c r="A9" s="14"/>
      <c r="C9" s="17"/>
      <c r="P9">
        <v>192</v>
      </c>
      <c r="Q9" s="68">
        <v>45904</v>
      </c>
      <c r="R9" s="20">
        <v>32372.75</v>
      </c>
    </row>
    <row r="10" spans="1:22" x14ac:dyDescent="0.2">
      <c r="A10" s="5" t="s">
        <v>69</v>
      </c>
      <c r="I10" s="20">
        <f>I4+I6-I8</f>
        <v>21673.58</v>
      </c>
      <c r="P10">
        <v>193</v>
      </c>
      <c r="Q10" s="68">
        <v>45933</v>
      </c>
      <c r="R10" s="20">
        <v>30722.98</v>
      </c>
    </row>
    <row r="11" spans="1:22" x14ac:dyDescent="0.2">
      <c r="C11" s="17"/>
      <c r="P11">
        <v>194</v>
      </c>
      <c r="Q11" s="68">
        <v>45965</v>
      </c>
      <c r="R11" s="20">
        <v>28757.13</v>
      </c>
    </row>
    <row r="12" spans="1:22" x14ac:dyDescent="0.2">
      <c r="P12">
        <v>195</v>
      </c>
      <c r="Q12" s="68">
        <v>45995</v>
      </c>
      <c r="R12" s="20">
        <v>26811.81</v>
      </c>
      <c r="T12" s="20"/>
      <c r="U12" s="20"/>
      <c r="V12" s="15"/>
    </row>
    <row r="13" spans="1:22" x14ac:dyDescent="0.2">
      <c r="A13" s="9"/>
      <c r="P13">
        <v>196</v>
      </c>
      <c r="Q13" s="68">
        <v>46024</v>
      </c>
      <c r="R13" s="20">
        <v>24857.22</v>
      </c>
      <c r="T13" s="20">
        <v>41746.25</v>
      </c>
      <c r="U13" s="20">
        <f>$I$4+$I$6-T13</f>
        <v>24857.22</v>
      </c>
      <c r="V13" s="15">
        <f>U13-R13</f>
        <v>0</v>
      </c>
    </row>
    <row r="14" spans="1:22" x14ac:dyDescent="0.2">
      <c r="A14" s="9"/>
      <c r="P14">
        <v>197</v>
      </c>
      <c r="Q14" s="68">
        <v>46057</v>
      </c>
      <c r="R14" s="20">
        <v>24297.22</v>
      </c>
      <c r="T14" s="20">
        <f>46914.89-2408.64-1800-400</f>
        <v>42306.25</v>
      </c>
      <c r="U14" s="20">
        <f>$I$4+$I$6-T14</f>
        <v>24297.22</v>
      </c>
      <c r="V14" s="15">
        <f>U14-R14</f>
        <v>0</v>
      </c>
    </row>
    <row r="15" spans="1:22" x14ac:dyDescent="0.2">
      <c r="A15" s="12"/>
      <c r="O15" s="10">
        <v>6934.31</v>
      </c>
      <c r="P15">
        <v>198</v>
      </c>
      <c r="Q15" s="68">
        <v>46085</v>
      </c>
      <c r="R15" s="20">
        <v>21673.58</v>
      </c>
      <c r="T15" s="20">
        <f>49905.13-4975.24</f>
        <v>44929.89</v>
      </c>
      <c r="U15" s="20">
        <f>$I$4+$I$6-T15</f>
        <v>21673.58</v>
      </c>
      <c r="V15" s="15">
        <f>U15-R15</f>
        <v>0</v>
      </c>
    </row>
    <row r="16" spans="1:22" x14ac:dyDescent="0.2">
      <c r="A16" s="3"/>
      <c r="B16" s="12"/>
      <c r="Q16" s="68"/>
      <c r="R16" s="20"/>
    </row>
    <row r="17" spans="1:18" x14ac:dyDescent="0.2">
      <c r="A17" s="3"/>
      <c r="B17" s="12"/>
      <c r="Q17" s="68"/>
      <c r="R17" s="20"/>
    </row>
    <row r="18" spans="1:18" x14ac:dyDescent="0.2">
      <c r="Q18" s="68"/>
      <c r="R18" s="20"/>
    </row>
    <row r="19" spans="1:18" x14ac:dyDescent="0.2">
      <c r="B19" s="9"/>
      <c r="Q19" s="68"/>
      <c r="R19" s="20"/>
    </row>
    <row r="20" spans="1:18" x14ac:dyDescent="0.2">
      <c r="Q20" s="68"/>
      <c r="R20" s="20"/>
    </row>
    <row r="21" spans="1:18" x14ac:dyDescent="0.2">
      <c r="Q21" s="68"/>
      <c r="R21" s="20"/>
    </row>
    <row r="22" spans="1:18" x14ac:dyDescent="0.2">
      <c r="Q22" s="68"/>
      <c r="R22" s="20"/>
    </row>
    <row r="23" spans="1:18" x14ac:dyDescent="0.2">
      <c r="Q23" s="68"/>
    </row>
    <row r="24" spans="1:18" x14ac:dyDescent="0.2">
      <c r="Q24" s="68"/>
    </row>
  </sheetData>
  <mergeCells count="1">
    <mergeCell ref="A1:J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3" r:id="rId1"/>
  <headerFooter alignWithMargins="0">
    <oddHeader>&amp;CNether Wyresdale Parish Council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05AC1-D3B9-4589-939D-96CE7F8B057E}">
  <dimension ref="A1:G45"/>
  <sheetViews>
    <sheetView tabSelected="1" topLeftCell="A7" workbookViewId="0">
      <selection activeCell="B11" sqref="B11"/>
    </sheetView>
  </sheetViews>
  <sheetFormatPr defaultRowHeight="12.75" x14ac:dyDescent="0.2"/>
  <cols>
    <col min="1" max="1" width="21.85546875" customWidth="1"/>
    <col min="2" max="2" width="27.140625" bestFit="1" customWidth="1"/>
    <col min="3" max="3" width="24.5703125" bestFit="1" customWidth="1"/>
    <col min="4" max="4" width="16.42578125" customWidth="1"/>
    <col min="5" max="5" width="81" bestFit="1" customWidth="1"/>
    <col min="6" max="6" width="16.7109375" bestFit="1" customWidth="1"/>
    <col min="7" max="7" width="50.140625" bestFit="1" customWidth="1"/>
  </cols>
  <sheetData>
    <row r="1" spans="1:7" x14ac:dyDescent="0.2">
      <c r="B1" s="9" t="s">
        <v>107</v>
      </c>
      <c r="C1" s="9" t="s">
        <v>108</v>
      </c>
      <c r="D1" s="9" t="s">
        <v>62</v>
      </c>
      <c r="F1" s="55" t="s">
        <v>199</v>
      </c>
    </row>
    <row r="2" spans="1:7" x14ac:dyDescent="0.2">
      <c r="B2" s="12"/>
      <c r="D2" s="7"/>
    </row>
    <row r="3" spans="1:7" x14ac:dyDescent="0.2">
      <c r="A3" s="12"/>
      <c r="B3" t="s">
        <v>46</v>
      </c>
      <c r="C3" s="9" t="s">
        <v>45</v>
      </c>
      <c r="D3" s="23">
        <v>1</v>
      </c>
      <c r="F3" s="23">
        <v>1</v>
      </c>
    </row>
    <row r="4" spans="1:7" x14ac:dyDescent="0.2">
      <c r="B4" t="s">
        <v>44</v>
      </c>
      <c r="C4" s="9" t="s">
        <v>45</v>
      </c>
      <c r="D4" s="23">
        <v>1</v>
      </c>
      <c r="F4" s="23">
        <v>1</v>
      </c>
    </row>
    <row r="5" spans="1:7" x14ac:dyDescent="0.2">
      <c r="B5" t="s">
        <v>65</v>
      </c>
      <c r="C5" s="9" t="s">
        <v>45</v>
      </c>
      <c r="D5" s="23">
        <v>1</v>
      </c>
      <c r="F5" s="23">
        <v>1</v>
      </c>
    </row>
    <row r="6" spans="1:7" x14ac:dyDescent="0.2">
      <c r="B6" t="s">
        <v>59</v>
      </c>
      <c r="C6" t="s">
        <v>60</v>
      </c>
      <c r="D6" s="52">
        <v>26695</v>
      </c>
      <c r="E6" s="83" t="s">
        <v>200</v>
      </c>
      <c r="F6" s="86">
        <f>36580.02/1.2</f>
        <v>30483.35</v>
      </c>
      <c r="G6" s="59" t="s">
        <v>227</v>
      </c>
    </row>
    <row r="7" spans="1:7" x14ac:dyDescent="0.2">
      <c r="B7" s="12" t="s">
        <v>59</v>
      </c>
      <c r="C7" t="s">
        <v>61</v>
      </c>
      <c r="D7" s="52">
        <v>16217.18</v>
      </c>
      <c r="E7" s="21" t="s">
        <v>84</v>
      </c>
      <c r="F7" s="86"/>
      <c r="G7" s="80"/>
    </row>
    <row r="8" spans="1:7" x14ac:dyDescent="0.2">
      <c r="A8" s="12"/>
      <c r="B8" s="12" t="s">
        <v>50</v>
      </c>
      <c r="C8" s="12" t="s">
        <v>51</v>
      </c>
      <c r="D8" s="52">
        <v>4416.12</v>
      </c>
      <c r="E8" s="21" t="s">
        <v>85</v>
      </c>
      <c r="F8" s="86"/>
      <c r="G8" s="80"/>
    </row>
    <row r="9" spans="1:7" x14ac:dyDescent="0.2">
      <c r="A9" s="12"/>
      <c r="B9" s="12" t="s">
        <v>13</v>
      </c>
      <c r="C9" s="12" t="s">
        <v>15</v>
      </c>
      <c r="D9" s="52">
        <v>160</v>
      </c>
      <c r="E9" s="21" t="s">
        <v>86</v>
      </c>
      <c r="F9" s="21">
        <v>160</v>
      </c>
    </row>
    <row r="10" spans="1:7" x14ac:dyDescent="0.2">
      <c r="A10" s="12"/>
      <c r="B10" s="12" t="s">
        <v>14</v>
      </c>
      <c r="C10" s="12" t="s">
        <v>16</v>
      </c>
      <c r="D10" s="52">
        <v>600</v>
      </c>
      <c r="E10" s="21" t="s">
        <v>87</v>
      </c>
      <c r="F10" s="21">
        <v>600</v>
      </c>
    </row>
    <row r="11" spans="1:7" x14ac:dyDescent="0.2">
      <c r="A11" s="12"/>
      <c r="B11" s="12" t="s">
        <v>39</v>
      </c>
      <c r="C11" s="12" t="s">
        <v>78</v>
      </c>
      <c r="D11" s="52">
        <v>900</v>
      </c>
      <c r="E11" s="21" t="s">
        <v>88</v>
      </c>
      <c r="F11" s="21">
        <v>900</v>
      </c>
    </row>
    <row r="12" spans="1:7" x14ac:dyDescent="0.2">
      <c r="A12" s="12"/>
      <c r="B12" s="12" t="s">
        <v>47</v>
      </c>
      <c r="C12" s="12" t="s">
        <v>120</v>
      </c>
      <c r="D12" s="52">
        <v>1820.84</v>
      </c>
      <c r="E12" s="21" t="s">
        <v>121</v>
      </c>
      <c r="F12" s="21">
        <v>1820.84</v>
      </c>
    </row>
    <row r="13" spans="1:7" x14ac:dyDescent="0.2">
      <c r="A13" s="12"/>
      <c r="B13" s="12" t="s">
        <v>48</v>
      </c>
      <c r="C13" s="12" t="s">
        <v>49</v>
      </c>
      <c r="D13" s="52">
        <v>80</v>
      </c>
      <c r="E13" s="21" t="s">
        <v>89</v>
      </c>
      <c r="F13" s="21">
        <v>80</v>
      </c>
    </row>
    <row r="14" spans="1:7" x14ac:dyDescent="0.2">
      <c r="A14" s="12"/>
      <c r="B14" s="12" t="s">
        <v>38</v>
      </c>
      <c r="C14" s="12" t="s">
        <v>106</v>
      </c>
      <c r="D14" s="52">
        <v>1165</v>
      </c>
      <c r="E14" s="21" t="s">
        <v>117</v>
      </c>
      <c r="F14" s="52">
        <v>1165</v>
      </c>
      <c r="G14" s="59" t="s">
        <v>118</v>
      </c>
    </row>
    <row r="15" spans="1:7" x14ac:dyDescent="0.2">
      <c r="A15" s="12"/>
      <c r="B15" s="12" t="s">
        <v>33</v>
      </c>
      <c r="C15" s="12" t="s">
        <v>17</v>
      </c>
      <c r="D15" s="52">
        <v>2040.3</v>
      </c>
      <c r="E15" s="83" t="s">
        <v>201</v>
      </c>
      <c r="F15" s="21">
        <f>2926.4/1.2</f>
        <v>2438.666666666667</v>
      </c>
      <c r="G15" s="59" t="s">
        <v>109</v>
      </c>
    </row>
    <row r="16" spans="1:7" x14ac:dyDescent="0.2">
      <c r="A16" s="12"/>
      <c r="B16" s="12" t="s">
        <v>25</v>
      </c>
      <c r="C16" s="12" t="s">
        <v>17</v>
      </c>
      <c r="D16" s="52">
        <v>2894.22</v>
      </c>
      <c r="E16" s="21" t="s">
        <v>90</v>
      </c>
      <c r="F16" s="21">
        <v>0</v>
      </c>
      <c r="G16" s="59" t="s">
        <v>97</v>
      </c>
    </row>
    <row r="17" spans="1:7" x14ac:dyDescent="0.2">
      <c r="B17" s="12" t="s">
        <v>26</v>
      </c>
      <c r="C17" s="12" t="s">
        <v>17</v>
      </c>
      <c r="D17" s="52">
        <v>95.29</v>
      </c>
      <c r="E17" s="21" t="s">
        <v>90</v>
      </c>
      <c r="F17" s="21">
        <v>0</v>
      </c>
      <c r="G17" s="59" t="s">
        <v>97</v>
      </c>
    </row>
    <row r="18" spans="1:7" x14ac:dyDescent="0.2">
      <c r="A18" s="12" t="s">
        <v>71</v>
      </c>
      <c r="B18" s="12" t="s">
        <v>32</v>
      </c>
      <c r="C18" s="12" t="s">
        <v>17</v>
      </c>
      <c r="D18" s="52">
        <v>717.78</v>
      </c>
      <c r="E18" s="83" t="s">
        <v>203</v>
      </c>
      <c r="F18" s="21">
        <f>1950.94/1.2</f>
        <v>1625.7833333333335</v>
      </c>
      <c r="G18" s="12"/>
    </row>
    <row r="19" spans="1:7" x14ac:dyDescent="0.2">
      <c r="A19" s="12" t="s">
        <v>72</v>
      </c>
      <c r="B19" s="12" t="s">
        <v>27</v>
      </c>
      <c r="C19" s="12" t="s">
        <v>17</v>
      </c>
      <c r="D19" s="52">
        <v>3593.33</v>
      </c>
      <c r="E19" s="83" t="s">
        <v>202</v>
      </c>
      <c r="F19" s="21">
        <f>8704.17/1.2</f>
        <v>7253.4750000000004</v>
      </c>
      <c r="G19" s="12"/>
    </row>
    <row r="20" spans="1:7" x14ac:dyDescent="0.2">
      <c r="A20" s="12"/>
      <c r="B20" s="12" t="s">
        <v>52</v>
      </c>
      <c r="C20" s="12" t="s">
        <v>79</v>
      </c>
      <c r="D20" s="52">
        <v>1606.8</v>
      </c>
      <c r="E20" s="21" t="s">
        <v>91</v>
      </c>
      <c r="F20" s="21">
        <f>2272.93/1.2</f>
        <v>1894.1083333333333</v>
      </c>
    </row>
    <row r="21" spans="1:7" x14ac:dyDescent="0.2">
      <c r="A21" s="12"/>
      <c r="B21" s="12" t="s">
        <v>31</v>
      </c>
      <c r="C21" s="12" t="s">
        <v>17</v>
      </c>
      <c r="D21" s="52">
        <v>935.56</v>
      </c>
      <c r="E21" s="83" t="s">
        <v>203</v>
      </c>
      <c r="F21" s="21">
        <f>1950.94/1.2</f>
        <v>1625.7833333333335</v>
      </c>
    </row>
    <row r="22" spans="1:7" x14ac:dyDescent="0.2">
      <c r="A22" s="12" t="s">
        <v>73</v>
      </c>
      <c r="B22" s="12" t="s">
        <v>22</v>
      </c>
      <c r="C22" s="12" t="s">
        <v>17</v>
      </c>
      <c r="D22" s="52">
        <v>919.17</v>
      </c>
      <c r="E22" s="83" t="s">
        <v>205</v>
      </c>
      <c r="F22" s="21">
        <f>4764.78/1.2</f>
        <v>3970.65</v>
      </c>
      <c r="G22" s="12"/>
    </row>
    <row r="23" spans="1:7" x14ac:dyDescent="0.2">
      <c r="A23" s="12"/>
      <c r="B23" s="12" t="s">
        <v>19</v>
      </c>
      <c r="C23" s="12" t="s">
        <v>17</v>
      </c>
      <c r="D23" s="52">
        <v>3267.47</v>
      </c>
      <c r="E23" s="83" t="s">
        <v>204</v>
      </c>
      <c r="F23" s="21">
        <f>2341.12/1.2</f>
        <v>1950.9333333333334</v>
      </c>
      <c r="G23" s="5"/>
    </row>
    <row r="24" spans="1:7" x14ac:dyDescent="0.2">
      <c r="A24" s="12" t="s">
        <v>74</v>
      </c>
      <c r="B24" s="12" t="s">
        <v>20</v>
      </c>
      <c r="C24" s="12" t="s">
        <v>17</v>
      </c>
      <c r="D24" s="52">
        <v>1013.61</v>
      </c>
      <c r="E24" s="83" t="s">
        <v>204</v>
      </c>
      <c r="F24" s="21">
        <f>750.35/1.2</f>
        <v>625.29166666666674</v>
      </c>
      <c r="G24" s="12"/>
    </row>
    <row r="25" spans="1:7" x14ac:dyDescent="0.2">
      <c r="A25" s="12"/>
      <c r="B25" s="80" t="s">
        <v>206</v>
      </c>
      <c r="C25" s="12" t="s">
        <v>17</v>
      </c>
      <c r="D25" s="52">
        <v>1875.5</v>
      </c>
      <c r="E25" s="83" t="s">
        <v>207</v>
      </c>
      <c r="F25" s="21">
        <f>11150.34/1.2</f>
        <v>9291.9500000000007</v>
      </c>
    </row>
    <row r="26" spans="1:7" x14ac:dyDescent="0.2">
      <c r="A26" s="12"/>
      <c r="B26" s="80" t="s">
        <v>208</v>
      </c>
      <c r="C26" s="12" t="s">
        <v>17</v>
      </c>
      <c r="D26" s="52">
        <v>1827.92</v>
      </c>
      <c r="E26" s="83" t="s">
        <v>204</v>
      </c>
      <c r="F26" s="21">
        <f>4877.33/1.2</f>
        <v>4064.4416666666666</v>
      </c>
    </row>
    <row r="27" spans="1:7" x14ac:dyDescent="0.2">
      <c r="A27" s="12" t="s">
        <v>75</v>
      </c>
      <c r="B27" s="12" t="s">
        <v>23</v>
      </c>
      <c r="C27" s="12" t="s">
        <v>17</v>
      </c>
      <c r="D27" s="52">
        <v>988.89</v>
      </c>
      <c r="E27" s="21" t="s">
        <v>90</v>
      </c>
      <c r="F27" s="21">
        <v>0</v>
      </c>
      <c r="G27" s="80" t="s">
        <v>209</v>
      </c>
    </row>
    <row r="28" spans="1:7" x14ac:dyDescent="0.2">
      <c r="A28" s="12"/>
      <c r="B28" s="12" t="s">
        <v>29</v>
      </c>
      <c r="C28" s="12" t="s">
        <v>17</v>
      </c>
      <c r="D28" s="52">
        <v>1601.28</v>
      </c>
      <c r="E28" s="83" t="s">
        <v>204</v>
      </c>
      <c r="F28" s="21">
        <f>2746.31/1.2</f>
        <v>2288.5916666666667</v>
      </c>
    </row>
    <row r="29" spans="1:7" x14ac:dyDescent="0.2">
      <c r="A29" s="12" t="s">
        <v>76</v>
      </c>
      <c r="B29" s="12" t="s">
        <v>54</v>
      </c>
      <c r="C29" s="12" t="s">
        <v>17</v>
      </c>
      <c r="D29" s="52">
        <v>963.5</v>
      </c>
      <c r="E29" s="83" t="s">
        <v>204</v>
      </c>
      <c r="F29" s="21">
        <f>4164.5/1.2</f>
        <v>3470.416666666667</v>
      </c>
      <c r="G29" s="12"/>
    </row>
    <row r="30" spans="1:7" x14ac:dyDescent="0.2">
      <c r="A30" s="12" t="s">
        <v>77</v>
      </c>
      <c r="B30" s="12" t="s">
        <v>21</v>
      </c>
      <c r="C30" s="12" t="s">
        <v>17</v>
      </c>
      <c r="D30" s="52">
        <v>1306.94</v>
      </c>
      <c r="E30" s="83" t="s">
        <v>205</v>
      </c>
      <c r="F30" s="21">
        <f>4896.09/1.2</f>
        <v>4080.0750000000003</v>
      </c>
      <c r="G30" s="80" t="s">
        <v>216</v>
      </c>
    </row>
    <row r="31" spans="1:7" x14ac:dyDescent="0.2">
      <c r="B31" s="80" t="s">
        <v>210</v>
      </c>
      <c r="C31" s="12" t="s">
        <v>17</v>
      </c>
      <c r="D31" s="52">
        <v>1388.83</v>
      </c>
      <c r="E31" s="83" t="s">
        <v>207</v>
      </c>
      <c r="F31" s="21">
        <f>4408.37/1.2</f>
        <v>3673.6416666666669</v>
      </c>
    </row>
    <row r="32" spans="1:7" x14ac:dyDescent="0.2">
      <c r="A32" s="12"/>
      <c r="B32" s="80" t="s">
        <v>211</v>
      </c>
      <c r="C32" s="12" t="s">
        <v>17</v>
      </c>
      <c r="D32" s="52">
        <v>5814.03</v>
      </c>
      <c r="E32" s="83" t="s">
        <v>212</v>
      </c>
      <c r="F32" s="21">
        <f>9649.62</f>
        <v>9649.6200000000008</v>
      </c>
    </row>
    <row r="33" spans="1:7" x14ac:dyDescent="0.2">
      <c r="A33" s="12"/>
      <c r="B33" s="12" t="s">
        <v>70</v>
      </c>
      <c r="C33" s="12" t="s">
        <v>80</v>
      </c>
      <c r="D33" s="52">
        <v>720</v>
      </c>
      <c r="E33" s="21" t="s">
        <v>90</v>
      </c>
      <c r="F33" s="15">
        <v>720</v>
      </c>
    </row>
    <row r="34" spans="1:7" x14ac:dyDescent="0.2">
      <c r="A34" s="12"/>
      <c r="B34" s="80" t="s">
        <v>213</v>
      </c>
      <c r="C34" s="80" t="s">
        <v>214</v>
      </c>
      <c r="D34" s="52">
        <v>16987</v>
      </c>
      <c r="E34" s="83" t="s">
        <v>215</v>
      </c>
      <c r="F34" s="15">
        <f>19305.31/1.2</f>
        <v>16087.758333333335</v>
      </c>
    </row>
    <row r="35" spans="1:7" x14ac:dyDescent="0.2">
      <c r="A35" s="12"/>
      <c r="B35" s="12" t="s">
        <v>63</v>
      </c>
      <c r="C35" s="12" t="s">
        <v>64</v>
      </c>
      <c r="D35" s="52">
        <v>20</v>
      </c>
      <c r="E35" s="51" t="s">
        <v>92</v>
      </c>
      <c r="F35" s="15">
        <v>20</v>
      </c>
    </row>
    <row r="36" spans="1:7" x14ac:dyDescent="0.2">
      <c r="A36" s="12"/>
      <c r="B36" s="12" t="s">
        <v>67</v>
      </c>
      <c r="C36" s="12" t="s">
        <v>66</v>
      </c>
      <c r="D36" s="52">
        <v>1515.15</v>
      </c>
      <c r="E36" s="25" t="s">
        <v>93</v>
      </c>
      <c r="F36" s="15">
        <v>1515.15</v>
      </c>
    </row>
    <row r="37" spans="1:7" x14ac:dyDescent="0.2">
      <c r="A37" s="12"/>
      <c r="B37" s="12" t="s">
        <v>67</v>
      </c>
      <c r="C37" s="12" t="s">
        <v>68</v>
      </c>
      <c r="D37" s="52">
        <v>455.68</v>
      </c>
      <c r="E37" s="51" t="s">
        <v>94</v>
      </c>
      <c r="F37" s="15">
        <v>455.68</v>
      </c>
    </row>
    <row r="38" spans="1:7" x14ac:dyDescent="0.2">
      <c r="A38" s="12"/>
      <c r="B38" s="12" t="s">
        <v>67</v>
      </c>
      <c r="C38" s="12" t="s">
        <v>81</v>
      </c>
      <c r="D38" s="53">
        <v>1617.75</v>
      </c>
      <c r="E38" s="21" t="s">
        <v>95</v>
      </c>
      <c r="F38" s="15">
        <v>1617.75</v>
      </c>
    </row>
    <row r="39" spans="1:7" x14ac:dyDescent="0.2">
      <c r="A39" s="12"/>
      <c r="B39" s="12" t="s">
        <v>99</v>
      </c>
      <c r="C39" s="12" t="s">
        <v>100</v>
      </c>
      <c r="D39" s="52">
        <v>13800</v>
      </c>
      <c r="E39" s="25" t="s">
        <v>101</v>
      </c>
      <c r="F39" s="52">
        <v>13800</v>
      </c>
    </row>
    <row r="40" spans="1:7" x14ac:dyDescent="0.2">
      <c r="A40" s="12"/>
      <c r="B40" s="80" t="s">
        <v>224</v>
      </c>
      <c r="C40" s="80" t="s">
        <v>225</v>
      </c>
      <c r="D40" s="52">
        <v>40.07</v>
      </c>
      <c r="E40" s="83" t="s">
        <v>226</v>
      </c>
      <c r="F40" s="52">
        <v>33.39</v>
      </c>
    </row>
    <row r="41" spans="1:7" x14ac:dyDescent="0.2">
      <c r="A41" s="12"/>
      <c r="B41" s="80" t="s">
        <v>217</v>
      </c>
      <c r="C41" s="80" t="s">
        <v>218</v>
      </c>
      <c r="D41" s="52">
        <v>2340</v>
      </c>
      <c r="E41" s="83" t="s">
        <v>219</v>
      </c>
      <c r="F41" s="52">
        <f>3*400/1.2</f>
        <v>1000</v>
      </c>
      <c r="G41" s="80" t="s">
        <v>220</v>
      </c>
    </row>
    <row r="42" spans="1:7" x14ac:dyDescent="0.2">
      <c r="A42" s="12"/>
      <c r="B42" s="80" t="s">
        <v>221</v>
      </c>
      <c r="C42" s="80" t="s">
        <v>222</v>
      </c>
      <c r="D42" s="52">
        <v>2589.9899999999998</v>
      </c>
      <c r="E42" s="83" t="s">
        <v>223</v>
      </c>
      <c r="F42" s="52">
        <v>2500</v>
      </c>
    </row>
    <row r="43" spans="1:7" x14ac:dyDescent="0.2">
      <c r="A43" s="12"/>
      <c r="B43" s="12"/>
      <c r="C43" s="12"/>
      <c r="D43" s="53"/>
      <c r="E43" s="21"/>
    </row>
    <row r="44" spans="1:7" x14ac:dyDescent="0.2">
      <c r="D44" s="7"/>
      <c r="E44" s="23"/>
      <c r="F44" s="23"/>
    </row>
    <row r="45" spans="1:7" x14ac:dyDescent="0.2">
      <c r="C45" s="55" t="s">
        <v>82</v>
      </c>
      <c r="D45" s="54">
        <f>SUM(D2:D42)</f>
        <v>124993.2</v>
      </c>
      <c r="E45" s="56" t="s">
        <v>96</v>
      </c>
      <c r="F45" s="20">
        <f>SUM(F2:F40)</f>
        <v>127365.34666666662</v>
      </c>
      <c r="G45" s="12" t="s">
        <v>98</v>
      </c>
    </row>
  </sheetData>
  <mergeCells count="1">
    <mergeCell ref="F6:F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8BDB6-D877-434C-8A51-9DC39D0F29A0}">
  <dimension ref="A1:G15"/>
  <sheetViews>
    <sheetView workbookViewId="0">
      <selection activeCell="E23" sqref="E23"/>
    </sheetView>
  </sheetViews>
  <sheetFormatPr defaultRowHeight="12.75" x14ac:dyDescent="0.2"/>
  <cols>
    <col min="1" max="1" width="10.140625" bestFit="1" customWidth="1"/>
    <col min="2" max="4" width="9.28515625" bestFit="1" customWidth="1"/>
    <col min="5" max="5" width="48.28515625" bestFit="1" customWidth="1"/>
    <col min="6" max="6" width="10.28515625" bestFit="1" customWidth="1"/>
    <col min="7" max="7" width="9.28515625" bestFit="1" customWidth="1"/>
  </cols>
  <sheetData>
    <row r="1" spans="1:7" x14ac:dyDescent="0.2">
      <c r="A1" s="63" t="s">
        <v>127</v>
      </c>
    </row>
    <row r="3" spans="1:7" x14ac:dyDescent="0.2">
      <c r="A3" t="s">
        <v>1</v>
      </c>
      <c r="B3" t="s">
        <v>11</v>
      </c>
      <c r="C3" t="s">
        <v>5</v>
      </c>
      <c r="D3" t="s">
        <v>6</v>
      </c>
      <c r="E3" t="s">
        <v>2</v>
      </c>
      <c r="F3" t="s">
        <v>3</v>
      </c>
      <c r="G3" t="s">
        <v>7</v>
      </c>
    </row>
    <row r="4" spans="1:7" x14ac:dyDescent="0.2">
      <c r="A4" s="3"/>
    </row>
    <row r="5" spans="1:7" x14ac:dyDescent="0.2">
      <c r="A5" s="3"/>
    </row>
    <row r="6" spans="1:7" x14ac:dyDescent="0.2">
      <c r="A6" s="3"/>
    </row>
    <row r="7" spans="1:7" x14ac:dyDescent="0.2">
      <c r="A7" s="3"/>
    </row>
    <row r="8" spans="1:7" x14ac:dyDescent="0.2">
      <c r="A8" s="3"/>
    </row>
    <row r="9" spans="1:7" x14ac:dyDescent="0.2">
      <c r="A9" s="3"/>
    </row>
    <row r="10" spans="1:7" x14ac:dyDescent="0.2">
      <c r="A10" s="3"/>
    </row>
    <row r="11" spans="1:7" x14ac:dyDescent="0.2">
      <c r="A11" s="3"/>
    </row>
    <row r="12" spans="1:7" x14ac:dyDescent="0.2">
      <c r="A12" s="3"/>
    </row>
    <row r="13" spans="1:7" x14ac:dyDescent="0.2">
      <c r="A13" s="3">
        <v>45827</v>
      </c>
      <c r="B13" t="s">
        <v>58</v>
      </c>
      <c r="D13" t="s">
        <v>37</v>
      </c>
      <c r="E13" t="s">
        <v>134</v>
      </c>
      <c r="F13">
        <v>113.57</v>
      </c>
    </row>
    <row r="14" spans="1:7" x14ac:dyDescent="0.2">
      <c r="A14" s="3">
        <v>45796</v>
      </c>
      <c r="B14" t="s">
        <v>58</v>
      </c>
      <c r="D14" t="s">
        <v>37</v>
      </c>
      <c r="E14" t="s">
        <v>134</v>
      </c>
      <c r="F14">
        <v>113.57</v>
      </c>
    </row>
    <row r="15" spans="1:7" x14ac:dyDescent="0.2">
      <c r="A15" s="3">
        <v>45766</v>
      </c>
      <c r="B15" t="s">
        <v>58</v>
      </c>
      <c r="D15" t="s">
        <v>37</v>
      </c>
      <c r="E15" t="s">
        <v>126</v>
      </c>
      <c r="F15">
        <v>97.34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2C551-33BD-4450-81C5-BCF2252ECDF8}">
  <dimension ref="A1:G17"/>
  <sheetViews>
    <sheetView workbookViewId="0">
      <selection activeCell="F9" sqref="F9"/>
    </sheetView>
  </sheetViews>
  <sheetFormatPr defaultRowHeight="12.75" x14ac:dyDescent="0.2"/>
  <cols>
    <col min="1" max="1" width="10.140625" bestFit="1" customWidth="1"/>
    <col min="2" max="4" width="9.28515625" bestFit="1" customWidth="1"/>
    <col min="5" max="5" width="26.140625" bestFit="1" customWidth="1"/>
    <col min="6" max="6" width="10.28515625" bestFit="1" customWidth="1"/>
    <col min="7" max="7" width="9.28515625" bestFit="1" customWidth="1"/>
  </cols>
  <sheetData>
    <row r="1" spans="1:7" x14ac:dyDescent="0.2">
      <c r="A1" s="63" t="s">
        <v>128</v>
      </c>
    </row>
    <row r="3" spans="1:7" x14ac:dyDescent="0.2">
      <c r="A3" t="s">
        <v>1</v>
      </c>
      <c r="B3" t="s">
        <v>11</v>
      </c>
      <c r="C3" t="s">
        <v>5</v>
      </c>
      <c r="D3" t="s">
        <v>6</v>
      </c>
      <c r="E3" t="s">
        <v>2</v>
      </c>
      <c r="F3" t="s">
        <v>3</v>
      </c>
      <c r="G3" t="s">
        <v>7</v>
      </c>
    </row>
    <row r="4" spans="1:7" x14ac:dyDescent="0.2">
      <c r="A4" s="3">
        <v>45777</v>
      </c>
      <c r="B4" t="s">
        <v>34</v>
      </c>
      <c r="D4" t="s">
        <v>12</v>
      </c>
      <c r="E4" t="s">
        <v>35</v>
      </c>
      <c r="F4">
        <v>335.37</v>
      </c>
    </row>
    <row r="5" spans="1:7" x14ac:dyDescent="0.2">
      <c r="A5" s="3">
        <v>45807</v>
      </c>
      <c r="B5" t="s">
        <v>34</v>
      </c>
      <c r="D5" t="s">
        <v>12</v>
      </c>
      <c r="E5" t="s">
        <v>35</v>
      </c>
      <c r="F5">
        <v>335.37</v>
      </c>
    </row>
    <row r="6" spans="1:7" x14ac:dyDescent="0.2">
      <c r="A6" s="3">
        <v>45835</v>
      </c>
      <c r="B6">
        <v>698</v>
      </c>
      <c r="D6" t="s">
        <v>12</v>
      </c>
      <c r="E6" t="s">
        <v>113</v>
      </c>
      <c r="F6">
        <v>6</v>
      </c>
    </row>
    <row r="7" spans="1:7" x14ac:dyDescent="0.2">
      <c r="A7" s="3">
        <v>45838</v>
      </c>
      <c r="B7" t="s">
        <v>34</v>
      </c>
      <c r="D7" t="s">
        <v>12</v>
      </c>
      <c r="E7" t="s">
        <v>35</v>
      </c>
      <c r="F7">
        <v>335.37</v>
      </c>
    </row>
    <row r="8" spans="1:7" x14ac:dyDescent="0.2">
      <c r="A8" s="3">
        <v>45868</v>
      </c>
      <c r="B8" t="s">
        <v>34</v>
      </c>
      <c r="D8" t="s">
        <v>12</v>
      </c>
      <c r="E8" t="s">
        <v>35</v>
      </c>
      <c r="F8">
        <v>335.37</v>
      </c>
    </row>
    <row r="9" spans="1:7" x14ac:dyDescent="0.2">
      <c r="A9" s="3">
        <v>45899</v>
      </c>
      <c r="B9" t="s">
        <v>34</v>
      </c>
      <c r="D9" t="s">
        <v>12</v>
      </c>
      <c r="E9" t="s">
        <v>35</v>
      </c>
    </row>
    <row r="10" spans="1:7" x14ac:dyDescent="0.2">
      <c r="A10" s="3">
        <v>45930</v>
      </c>
      <c r="B10" t="s">
        <v>34</v>
      </c>
      <c r="D10" t="s">
        <v>12</v>
      </c>
      <c r="E10" t="s">
        <v>35</v>
      </c>
    </row>
    <row r="11" spans="1:7" x14ac:dyDescent="0.2">
      <c r="A11" s="3">
        <v>45960</v>
      </c>
      <c r="B11" t="s">
        <v>34</v>
      </c>
      <c r="D11" t="s">
        <v>12</v>
      </c>
      <c r="E11" t="s">
        <v>35</v>
      </c>
    </row>
    <row r="12" spans="1:7" x14ac:dyDescent="0.2">
      <c r="A12" s="3">
        <v>45991</v>
      </c>
      <c r="B12" t="s">
        <v>34</v>
      </c>
      <c r="D12" t="s">
        <v>12</v>
      </c>
      <c r="E12" t="s">
        <v>35</v>
      </c>
    </row>
    <row r="13" spans="1:7" x14ac:dyDescent="0.2">
      <c r="A13" s="3">
        <v>46021</v>
      </c>
      <c r="B13" t="s">
        <v>34</v>
      </c>
      <c r="D13" t="s">
        <v>12</v>
      </c>
      <c r="E13" t="s">
        <v>35</v>
      </c>
    </row>
    <row r="14" spans="1:7" x14ac:dyDescent="0.2">
      <c r="A14" s="3">
        <v>46052</v>
      </c>
      <c r="B14" t="s">
        <v>34</v>
      </c>
      <c r="D14" t="s">
        <v>12</v>
      </c>
      <c r="E14" t="s">
        <v>35</v>
      </c>
    </row>
    <row r="15" spans="1:7" x14ac:dyDescent="0.2">
      <c r="A15" s="3">
        <v>46087</v>
      </c>
      <c r="B15">
        <v>684</v>
      </c>
      <c r="D15" t="s">
        <v>12</v>
      </c>
      <c r="E15" t="s">
        <v>53</v>
      </c>
    </row>
    <row r="16" spans="1:7" x14ac:dyDescent="0.2">
      <c r="A16" s="3">
        <v>46111</v>
      </c>
      <c r="B16" t="s">
        <v>34</v>
      </c>
      <c r="D16" t="s">
        <v>12</v>
      </c>
      <c r="E16" t="s">
        <v>35</v>
      </c>
    </row>
    <row r="17" spans="1:5" x14ac:dyDescent="0.2">
      <c r="A17" s="12" t="s">
        <v>135</v>
      </c>
      <c r="B17" t="s">
        <v>34</v>
      </c>
      <c r="D17" t="s">
        <v>12</v>
      </c>
      <c r="E17" t="s">
        <v>35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1"/>
  <sheetViews>
    <sheetView workbookViewId="0">
      <selection activeCell="F28" sqref="F28"/>
    </sheetView>
  </sheetViews>
  <sheetFormatPr defaultRowHeight="12.75" x14ac:dyDescent="0.2"/>
  <cols>
    <col min="1" max="1" width="4.7109375" customWidth="1"/>
    <col min="2" max="2" width="17.5703125" customWidth="1"/>
    <col min="3" max="3" width="26.42578125" customWidth="1"/>
    <col min="4" max="4" width="24" customWidth="1"/>
    <col min="5" max="5" width="13.28515625" style="7" customWidth="1"/>
    <col min="6" max="6" width="78" customWidth="1"/>
    <col min="7" max="7" width="16.140625" customWidth="1"/>
    <col min="8" max="8" width="49" customWidth="1"/>
    <col min="9" max="9" width="19.85546875" customWidth="1"/>
    <col min="10" max="10" width="15.85546875" customWidth="1"/>
    <col min="11" max="11" width="17.42578125" customWidth="1"/>
    <col min="12" max="12" width="14.5703125" customWidth="1"/>
    <col min="13" max="13" width="17.85546875" customWidth="1"/>
    <col min="14" max="14" width="11.85546875" customWidth="1"/>
    <col min="15" max="15" width="17" customWidth="1"/>
    <col min="16" max="16" width="13.140625" customWidth="1"/>
  </cols>
  <sheetData>
    <row r="1" spans="1:16" x14ac:dyDescent="0.2">
      <c r="C1" s="9" t="s">
        <v>107</v>
      </c>
      <c r="D1" s="9" t="s">
        <v>108</v>
      </c>
      <c r="E1" s="9" t="s">
        <v>62</v>
      </c>
      <c r="G1" s="55" t="s">
        <v>122</v>
      </c>
      <c r="I1" s="64" t="s">
        <v>132</v>
      </c>
      <c r="J1" s="64" t="s">
        <v>129</v>
      </c>
    </row>
    <row r="2" spans="1:16" x14ac:dyDescent="0.2">
      <c r="C2" s="12"/>
    </row>
    <row r="3" spans="1:16" x14ac:dyDescent="0.2">
      <c r="A3" s="12"/>
      <c r="B3" s="12"/>
      <c r="C3" t="s">
        <v>46</v>
      </c>
      <c r="D3" s="9" t="s">
        <v>45</v>
      </c>
      <c r="E3" s="23">
        <v>1</v>
      </c>
      <c r="G3" s="23">
        <v>1</v>
      </c>
      <c r="I3" s="23">
        <v>1</v>
      </c>
      <c r="J3" s="21">
        <f>E3-I3</f>
        <v>0</v>
      </c>
      <c r="K3" s="24"/>
      <c r="L3" s="21"/>
      <c r="M3" s="24"/>
      <c r="N3" s="13"/>
      <c r="O3" s="24"/>
      <c r="P3" s="15"/>
    </row>
    <row r="4" spans="1:16" x14ac:dyDescent="0.2">
      <c r="C4" t="s">
        <v>44</v>
      </c>
      <c r="D4" s="9" t="s">
        <v>45</v>
      </c>
      <c r="E4" s="23">
        <v>1</v>
      </c>
      <c r="G4" s="23">
        <v>1</v>
      </c>
      <c r="I4" s="23">
        <v>1</v>
      </c>
      <c r="J4" s="21">
        <f t="shared" ref="J4:J41" si="0">E4-I4</f>
        <v>0</v>
      </c>
      <c r="K4" s="24"/>
      <c r="L4" s="21"/>
      <c r="M4" s="24"/>
      <c r="N4" s="13"/>
      <c r="O4" s="24"/>
      <c r="P4" s="15"/>
    </row>
    <row r="5" spans="1:16" x14ac:dyDescent="0.2">
      <c r="C5" t="s">
        <v>65</v>
      </c>
      <c r="D5" s="9" t="s">
        <v>45</v>
      </c>
      <c r="E5" s="23">
        <v>1</v>
      </c>
      <c r="G5" s="23">
        <v>1</v>
      </c>
      <c r="I5" s="23">
        <v>1</v>
      </c>
      <c r="J5" s="21">
        <f t="shared" si="0"/>
        <v>0</v>
      </c>
      <c r="K5" s="24"/>
      <c r="L5" s="21"/>
      <c r="M5" s="24"/>
      <c r="N5" s="13"/>
      <c r="O5" s="24"/>
      <c r="P5" s="15"/>
    </row>
    <row r="6" spans="1:16" x14ac:dyDescent="0.2">
      <c r="C6" t="s">
        <v>59</v>
      </c>
      <c r="D6" t="s">
        <v>60</v>
      </c>
      <c r="E6" s="52">
        <v>26695</v>
      </c>
      <c r="F6" s="21" t="s">
        <v>83</v>
      </c>
      <c r="G6" s="21">
        <v>34081.980000000003</v>
      </c>
      <c r="H6" s="59" t="s">
        <v>104</v>
      </c>
      <c r="I6" s="52">
        <v>26695</v>
      </c>
      <c r="J6" s="21">
        <f t="shared" si="0"/>
        <v>0</v>
      </c>
      <c r="K6" s="24"/>
      <c r="L6" s="21"/>
      <c r="M6" s="24"/>
      <c r="N6" s="13"/>
      <c r="O6" s="24"/>
      <c r="P6" s="13"/>
    </row>
    <row r="7" spans="1:16" x14ac:dyDescent="0.2">
      <c r="C7" s="12" t="s">
        <v>59</v>
      </c>
      <c r="D7" t="s">
        <v>61</v>
      </c>
      <c r="E7" s="52">
        <v>16217.18</v>
      </c>
      <c r="F7" s="21" t="s">
        <v>84</v>
      </c>
      <c r="G7" s="21"/>
      <c r="I7" s="52">
        <v>16217.18</v>
      </c>
      <c r="J7" s="21">
        <f t="shared" si="0"/>
        <v>0</v>
      </c>
      <c r="K7" s="24"/>
      <c r="L7" s="21"/>
      <c r="M7" s="24"/>
      <c r="N7" s="13"/>
      <c r="O7" s="24"/>
      <c r="P7" s="13"/>
    </row>
    <row r="8" spans="1:16" x14ac:dyDescent="0.2">
      <c r="A8" s="12"/>
      <c r="B8" s="12"/>
      <c r="C8" s="12" t="s">
        <v>50</v>
      </c>
      <c r="D8" s="12" t="s">
        <v>51</v>
      </c>
      <c r="E8" s="52">
        <v>4416.12</v>
      </c>
      <c r="F8" s="21" t="s">
        <v>85</v>
      </c>
      <c r="G8" s="21"/>
      <c r="I8" s="52">
        <v>4416.12</v>
      </c>
      <c r="J8" s="21">
        <f t="shared" si="0"/>
        <v>0</v>
      </c>
      <c r="K8" s="24"/>
      <c r="L8" s="21"/>
      <c r="M8" s="24"/>
      <c r="N8" s="13"/>
      <c r="O8" s="24"/>
      <c r="P8" s="15"/>
    </row>
    <row r="9" spans="1:16" x14ac:dyDescent="0.2">
      <c r="A9" s="12"/>
      <c r="B9" s="12"/>
      <c r="C9" s="12" t="s">
        <v>13</v>
      </c>
      <c r="D9" s="12" t="s">
        <v>15</v>
      </c>
      <c r="E9" s="52">
        <v>160</v>
      </c>
      <c r="F9" s="21" t="s">
        <v>86</v>
      </c>
      <c r="G9" s="21">
        <v>160</v>
      </c>
      <c r="I9" s="52">
        <v>160</v>
      </c>
      <c r="J9" s="21">
        <f t="shared" si="0"/>
        <v>0</v>
      </c>
      <c r="K9" s="24"/>
      <c r="L9" s="21"/>
      <c r="M9" s="24"/>
      <c r="N9" s="13"/>
      <c r="O9" s="24"/>
      <c r="P9" s="15"/>
    </row>
    <row r="10" spans="1:16" x14ac:dyDescent="0.2">
      <c r="A10" s="12"/>
      <c r="B10" s="12"/>
      <c r="C10" s="12" t="s">
        <v>14</v>
      </c>
      <c r="D10" s="12" t="s">
        <v>16</v>
      </c>
      <c r="E10" s="52">
        <v>600</v>
      </c>
      <c r="F10" s="21" t="s">
        <v>87</v>
      </c>
      <c r="G10" s="21">
        <v>600</v>
      </c>
      <c r="I10" s="52">
        <v>600</v>
      </c>
      <c r="J10" s="21">
        <f t="shared" si="0"/>
        <v>0</v>
      </c>
      <c r="K10" s="24"/>
      <c r="L10" s="21"/>
      <c r="M10" s="24"/>
      <c r="N10" s="13"/>
      <c r="O10" s="24"/>
      <c r="P10" s="15"/>
    </row>
    <row r="11" spans="1:16" x14ac:dyDescent="0.2">
      <c r="A11" s="12"/>
      <c r="B11" s="12"/>
      <c r="C11" s="12" t="s">
        <v>39</v>
      </c>
      <c r="D11" s="12" t="s">
        <v>78</v>
      </c>
      <c r="E11" s="52">
        <v>900</v>
      </c>
      <c r="F11" s="21" t="s">
        <v>88</v>
      </c>
      <c r="G11" s="21">
        <v>900</v>
      </c>
      <c r="I11" s="52">
        <v>900</v>
      </c>
      <c r="J11" s="21">
        <f t="shared" si="0"/>
        <v>0</v>
      </c>
      <c r="K11" s="24"/>
      <c r="L11" s="21"/>
      <c r="M11" s="24"/>
      <c r="N11" s="13"/>
      <c r="O11" s="24"/>
      <c r="P11" s="15"/>
    </row>
    <row r="12" spans="1:16" x14ac:dyDescent="0.2">
      <c r="A12" s="12"/>
      <c r="B12" s="12"/>
      <c r="C12" s="12" t="s">
        <v>47</v>
      </c>
      <c r="D12" s="12" t="s">
        <v>120</v>
      </c>
      <c r="E12" s="52">
        <v>1820.84</v>
      </c>
      <c r="F12" s="21" t="s">
        <v>121</v>
      </c>
      <c r="G12" s="21">
        <v>1820.84</v>
      </c>
      <c r="I12" s="52">
        <v>960</v>
      </c>
      <c r="J12" s="21">
        <f t="shared" si="0"/>
        <v>860.83999999999992</v>
      </c>
      <c r="K12" s="24"/>
      <c r="L12" s="21"/>
      <c r="M12" s="24"/>
      <c r="N12" s="13"/>
      <c r="O12" s="24"/>
      <c r="P12" s="15"/>
    </row>
    <row r="13" spans="1:16" x14ac:dyDescent="0.2">
      <c r="A13" s="12"/>
      <c r="B13" s="12"/>
      <c r="C13" s="12" t="s">
        <v>48</v>
      </c>
      <c r="D13" s="12" t="s">
        <v>49</v>
      </c>
      <c r="E13" s="52">
        <v>80</v>
      </c>
      <c r="F13" s="21" t="s">
        <v>89</v>
      </c>
      <c r="G13" s="21">
        <v>80</v>
      </c>
      <c r="I13" s="52">
        <v>80</v>
      </c>
      <c r="J13" s="21">
        <f t="shared" si="0"/>
        <v>0</v>
      </c>
      <c r="K13" s="24"/>
      <c r="L13" s="21"/>
      <c r="M13" s="24"/>
      <c r="N13" s="13"/>
      <c r="O13" s="24"/>
      <c r="P13" s="15"/>
    </row>
    <row r="14" spans="1:16" x14ac:dyDescent="0.2">
      <c r="A14" s="12"/>
      <c r="B14" s="12"/>
      <c r="C14" s="12" t="s">
        <v>38</v>
      </c>
      <c r="D14" s="12" t="s">
        <v>106</v>
      </c>
      <c r="E14" s="52">
        <v>1165</v>
      </c>
      <c r="F14" s="21" t="s">
        <v>117</v>
      </c>
      <c r="G14" s="52">
        <v>1165</v>
      </c>
      <c r="H14" s="59" t="s">
        <v>118</v>
      </c>
      <c r="I14" s="52">
        <v>1165</v>
      </c>
      <c r="J14" s="21">
        <f t="shared" si="0"/>
        <v>0</v>
      </c>
      <c r="K14" s="24"/>
      <c r="L14" s="21"/>
      <c r="M14" s="24"/>
      <c r="N14" s="13"/>
      <c r="O14" s="24"/>
      <c r="P14" s="13"/>
    </row>
    <row r="15" spans="1:16" x14ac:dyDescent="0.2">
      <c r="A15" s="12"/>
      <c r="B15" s="12"/>
      <c r="C15" s="12" t="s">
        <v>33</v>
      </c>
      <c r="D15" s="12" t="s">
        <v>17</v>
      </c>
      <c r="E15" s="52">
        <v>2040.3</v>
      </c>
      <c r="F15" s="21" t="s">
        <v>90</v>
      </c>
      <c r="G15" s="21">
        <v>2726.56</v>
      </c>
      <c r="H15" s="59" t="s">
        <v>109</v>
      </c>
      <c r="I15" s="52">
        <v>2040.3</v>
      </c>
      <c r="J15" s="21">
        <f t="shared" si="0"/>
        <v>0</v>
      </c>
      <c r="K15" s="24"/>
      <c r="L15" s="21"/>
      <c r="M15" s="24"/>
      <c r="N15" s="13"/>
      <c r="O15" s="24"/>
      <c r="P15" s="15"/>
    </row>
    <row r="16" spans="1:16" x14ac:dyDescent="0.2">
      <c r="A16" s="12"/>
      <c r="B16" s="12"/>
      <c r="C16" s="12" t="s">
        <v>25</v>
      </c>
      <c r="D16" s="12" t="s">
        <v>17</v>
      </c>
      <c r="E16" s="52">
        <v>2894.22</v>
      </c>
      <c r="F16" s="21" t="s">
        <v>90</v>
      </c>
      <c r="G16" s="21"/>
      <c r="H16" s="59" t="s">
        <v>97</v>
      </c>
      <c r="I16" s="52">
        <v>2894.22</v>
      </c>
      <c r="J16" s="21">
        <f t="shared" si="0"/>
        <v>0</v>
      </c>
      <c r="K16" s="24"/>
      <c r="L16" s="21"/>
      <c r="M16" s="24"/>
      <c r="N16" s="13"/>
      <c r="O16" s="24"/>
      <c r="P16" s="15"/>
    </row>
    <row r="17" spans="1:16" x14ac:dyDescent="0.2">
      <c r="A17" s="12"/>
      <c r="C17" s="12" t="s">
        <v>26</v>
      </c>
      <c r="D17" s="12" t="s">
        <v>17</v>
      </c>
      <c r="E17" s="52">
        <v>95.29</v>
      </c>
      <c r="F17" s="21" t="s">
        <v>90</v>
      </c>
      <c r="G17" s="21"/>
      <c r="H17" s="59" t="s">
        <v>97</v>
      </c>
      <c r="I17" s="52">
        <v>95.29</v>
      </c>
      <c r="J17" s="21">
        <f t="shared" si="0"/>
        <v>0</v>
      </c>
      <c r="K17" s="24"/>
      <c r="L17" s="21"/>
      <c r="M17" s="24"/>
      <c r="N17" s="13"/>
      <c r="O17" s="24"/>
      <c r="P17" s="15"/>
    </row>
    <row r="18" spans="1:16" x14ac:dyDescent="0.2">
      <c r="A18" s="12"/>
      <c r="B18" s="12" t="s">
        <v>71</v>
      </c>
      <c r="C18" s="12" t="s">
        <v>32</v>
      </c>
      <c r="D18" s="12" t="s">
        <v>17</v>
      </c>
      <c r="E18" s="52">
        <v>717.78</v>
      </c>
      <c r="F18" s="21" t="s">
        <v>90</v>
      </c>
      <c r="G18" s="21">
        <v>1817.71</v>
      </c>
      <c r="H18" s="12"/>
      <c r="I18" s="52">
        <v>717.78</v>
      </c>
      <c r="J18" s="21">
        <f t="shared" si="0"/>
        <v>0</v>
      </c>
      <c r="K18" s="24"/>
      <c r="L18" s="21"/>
      <c r="M18" s="24"/>
      <c r="N18" s="13"/>
      <c r="O18" s="24"/>
      <c r="P18" s="15"/>
    </row>
    <row r="19" spans="1:16" x14ac:dyDescent="0.2">
      <c r="A19" s="12"/>
      <c r="B19" s="12" t="s">
        <v>72</v>
      </c>
      <c r="C19" s="12" t="s">
        <v>27</v>
      </c>
      <c r="D19" s="12" t="s">
        <v>17</v>
      </c>
      <c r="E19" s="52">
        <v>3593.33</v>
      </c>
      <c r="F19" s="21" t="s">
        <v>90</v>
      </c>
      <c r="G19" s="21">
        <v>8109.77</v>
      </c>
      <c r="H19" s="12"/>
      <c r="I19" s="52">
        <v>3593.33</v>
      </c>
      <c r="J19" s="21">
        <f t="shared" si="0"/>
        <v>0</v>
      </c>
      <c r="K19" s="24"/>
      <c r="L19" s="21"/>
      <c r="M19" s="24"/>
      <c r="N19" s="13"/>
      <c r="O19" s="24"/>
      <c r="P19" s="15"/>
    </row>
    <row r="20" spans="1:16" x14ac:dyDescent="0.2">
      <c r="A20" s="12"/>
      <c r="B20" s="12"/>
      <c r="C20" s="12" t="s">
        <v>52</v>
      </c>
      <c r="D20" s="12" t="s">
        <v>79</v>
      </c>
      <c r="E20" s="52">
        <v>1606.8</v>
      </c>
      <c r="F20" s="21" t="s">
        <v>91</v>
      </c>
      <c r="G20" s="21">
        <v>2117.71</v>
      </c>
      <c r="I20" s="52">
        <v>1606.8</v>
      </c>
      <c r="J20" s="21">
        <f t="shared" si="0"/>
        <v>0</v>
      </c>
      <c r="K20" s="24"/>
      <c r="L20" s="21"/>
      <c r="M20" s="24"/>
      <c r="N20" s="13"/>
      <c r="O20" s="24"/>
      <c r="P20" s="15"/>
    </row>
    <row r="21" spans="1:16" x14ac:dyDescent="0.2">
      <c r="A21" s="12"/>
      <c r="B21" s="12"/>
      <c r="C21" s="12" t="s">
        <v>31</v>
      </c>
      <c r="D21" s="12" t="s">
        <v>17</v>
      </c>
      <c r="E21" s="52">
        <v>935.56</v>
      </c>
      <c r="F21" s="21" t="s">
        <v>90</v>
      </c>
      <c r="G21" s="21">
        <v>1817.71</v>
      </c>
      <c r="I21" s="52">
        <v>935.56</v>
      </c>
      <c r="J21" s="21">
        <f t="shared" si="0"/>
        <v>0</v>
      </c>
      <c r="K21" s="24"/>
      <c r="L21" s="21"/>
      <c r="M21" s="24"/>
      <c r="N21" s="13"/>
      <c r="O21" s="24"/>
      <c r="P21" s="15"/>
    </row>
    <row r="22" spans="1:16" x14ac:dyDescent="0.2">
      <c r="A22" s="12"/>
      <c r="B22" s="12" t="s">
        <v>73</v>
      </c>
      <c r="C22" s="12" t="s">
        <v>22</v>
      </c>
      <c r="D22" s="12" t="s">
        <v>17</v>
      </c>
      <c r="E22" s="52">
        <v>919.17</v>
      </c>
      <c r="F22" s="21" t="s">
        <v>90</v>
      </c>
      <c r="G22" s="21">
        <v>4439.3999999999996</v>
      </c>
      <c r="H22" s="12"/>
      <c r="I22" s="52">
        <v>919.17</v>
      </c>
      <c r="J22" s="21">
        <f t="shared" si="0"/>
        <v>0</v>
      </c>
      <c r="K22" s="24"/>
      <c r="L22" s="21"/>
      <c r="M22" s="24"/>
      <c r="N22" s="13"/>
      <c r="O22" s="24"/>
      <c r="P22" s="15"/>
    </row>
    <row r="23" spans="1:16" x14ac:dyDescent="0.2">
      <c r="A23" s="12"/>
      <c r="B23" s="12"/>
      <c r="C23" s="12" t="s">
        <v>19</v>
      </c>
      <c r="D23" s="12" t="s">
        <v>17</v>
      </c>
      <c r="E23" s="52">
        <v>3267.47</v>
      </c>
      <c r="F23" s="21" t="s">
        <v>90</v>
      </c>
      <c r="G23" s="21">
        <v>2181.2399999999998</v>
      </c>
      <c r="H23" s="5"/>
      <c r="I23" s="52">
        <v>3267.47</v>
      </c>
      <c r="J23" s="21">
        <f t="shared" si="0"/>
        <v>0</v>
      </c>
      <c r="K23" s="24"/>
      <c r="L23" s="21"/>
      <c r="M23" s="24"/>
      <c r="N23" s="13"/>
      <c r="O23" s="24"/>
      <c r="P23" s="15"/>
    </row>
    <row r="24" spans="1:16" x14ac:dyDescent="0.2">
      <c r="A24" s="12"/>
      <c r="B24" s="12" t="s">
        <v>74</v>
      </c>
      <c r="C24" s="12" t="s">
        <v>20</v>
      </c>
      <c r="D24" s="12" t="s">
        <v>17</v>
      </c>
      <c r="E24" s="52">
        <v>1013.61</v>
      </c>
      <c r="F24" s="21" t="s">
        <v>90</v>
      </c>
      <c r="G24" s="21">
        <v>699.11</v>
      </c>
      <c r="H24" s="12"/>
      <c r="I24" s="52">
        <v>1013.61</v>
      </c>
      <c r="J24" s="21">
        <f t="shared" si="0"/>
        <v>0</v>
      </c>
      <c r="K24" s="24"/>
      <c r="L24" s="21"/>
      <c r="M24" s="24"/>
      <c r="N24" s="13"/>
      <c r="O24" s="24"/>
      <c r="P24" s="15"/>
    </row>
    <row r="25" spans="1:16" x14ac:dyDescent="0.2">
      <c r="A25" s="12"/>
      <c r="B25" s="12"/>
      <c r="C25" s="12" t="s">
        <v>30</v>
      </c>
      <c r="D25" s="12" t="s">
        <v>17</v>
      </c>
      <c r="E25" s="52">
        <v>1875.5</v>
      </c>
      <c r="F25" s="21" t="s">
        <v>90</v>
      </c>
      <c r="G25" s="21">
        <v>10388.89</v>
      </c>
      <c r="I25" s="52">
        <v>1875.5</v>
      </c>
      <c r="J25" s="21">
        <f t="shared" si="0"/>
        <v>0</v>
      </c>
      <c r="K25" s="24"/>
      <c r="L25" s="21"/>
      <c r="M25" s="24"/>
      <c r="N25" s="13"/>
      <c r="O25" s="24"/>
      <c r="P25" s="15"/>
    </row>
    <row r="26" spans="1:16" x14ac:dyDescent="0.2">
      <c r="A26" s="12"/>
      <c r="B26" s="12"/>
      <c r="C26" s="12" t="s">
        <v>18</v>
      </c>
      <c r="D26" s="12" t="s">
        <v>17</v>
      </c>
      <c r="E26" s="52">
        <v>1827.92</v>
      </c>
      <c r="F26" s="21" t="s">
        <v>90</v>
      </c>
      <c r="G26" s="21">
        <v>4544.26</v>
      </c>
      <c r="I26" s="52">
        <v>1827.92</v>
      </c>
      <c r="J26" s="21">
        <f t="shared" si="0"/>
        <v>0</v>
      </c>
      <c r="K26" s="24"/>
      <c r="L26" s="21"/>
      <c r="M26" s="24"/>
      <c r="N26" s="13"/>
      <c r="O26" s="24"/>
      <c r="P26" s="15"/>
    </row>
    <row r="27" spans="1:16" x14ac:dyDescent="0.2">
      <c r="A27" s="12"/>
      <c r="B27" s="12" t="s">
        <v>75</v>
      </c>
      <c r="C27" s="12" t="s">
        <v>23</v>
      </c>
      <c r="D27" s="12" t="s">
        <v>17</v>
      </c>
      <c r="E27" s="52">
        <v>988.89</v>
      </c>
      <c r="F27" s="21" t="s">
        <v>90</v>
      </c>
      <c r="G27" s="21">
        <v>705.91</v>
      </c>
      <c r="H27" s="12"/>
      <c r="I27" s="52">
        <v>988.89</v>
      </c>
      <c r="J27" s="21">
        <f t="shared" si="0"/>
        <v>0</v>
      </c>
      <c r="K27" s="24"/>
      <c r="L27" s="21"/>
      <c r="M27" s="24"/>
      <c r="N27" s="13"/>
      <c r="O27" s="24"/>
      <c r="P27" s="15"/>
    </row>
    <row r="28" spans="1:16" x14ac:dyDescent="0.2">
      <c r="A28" s="12"/>
      <c r="B28" s="12"/>
      <c r="C28" s="12" t="s">
        <v>29</v>
      </c>
      <c r="D28" s="12" t="s">
        <v>17</v>
      </c>
      <c r="E28" s="52">
        <v>1601.28</v>
      </c>
      <c r="F28" s="21" t="s">
        <v>90</v>
      </c>
      <c r="G28" s="21">
        <v>2558.77</v>
      </c>
      <c r="I28" s="52">
        <v>1601.28</v>
      </c>
      <c r="J28" s="21">
        <f t="shared" si="0"/>
        <v>0</v>
      </c>
      <c r="K28" s="24"/>
      <c r="L28" s="21"/>
      <c r="M28" s="24"/>
      <c r="N28" s="13"/>
      <c r="O28" s="24"/>
      <c r="P28" s="15"/>
    </row>
    <row r="29" spans="1:16" x14ac:dyDescent="0.2">
      <c r="A29" s="12"/>
      <c r="B29" s="12" t="s">
        <v>76</v>
      </c>
      <c r="C29" s="12" t="s">
        <v>54</v>
      </c>
      <c r="D29" s="12" t="s">
        <v>17</v>
      </c>
      <c r="E29" s="52">
        <v>963.5</v>
      </c>
      <c r="F29" s="21" t="s">
        <v>90</v>
      </c>
      <c r="G29" s="21">
        <v>3880.11</v>
      </c>
      <c r="H29" s="12"/>
      <c r="I29" s="52">
        <v>963.5</v>
      </c>
      <c r="J29" s="21">
        <f t="shared" si="0"/>
        <v>0</v>
      </c>
      <c r="K29" s="24"/>
      <c r="L29" s="22"/>
      <c r="M29" s="24"/>
      <c r="N29" s="13"/>
      <c r="O29" s="24"/>
      <c r="P29" s="15"/>
    </row>
    <row r="30" spans="1:16" x14ac:dyDescent="0.2">
      <c r="A30" s="12"/>
      <c r="B30" s="12" t="s">
        <v>77</v>
      </c>
      <c r="C30" s="12" t="s">
        <v>21</v>
      </c>
      <c r="D30" s="12" t="s">
        <v>17</v>
      </c>
      <c r="E30" s="52">
        <v>1306.94</v>
      </c>
      <c r="F30" s="21" t="s">
        <v>90</v>
      </c>
      <c r="G30" s="21">
        <v>4561.74</v>
      </c>
      <c r="H30" s="12"/>
      <c r="I30" s="52">
        <v>1306.94</v>
      </c>
      <c r="J30" s="21">
        <f t="shared" si="0"/>
        <v>0</v>
      </c>
      <c r="K30" s="24"/>
      <c r="L30" s="21"/>
      <c r="M30" s="24"/>
      <c r="N30" s="13"/>
      <c r="O30" s="24"/>
      <c r="P30" s="15"/>
    </row>
    <row r="31" spans="1:16" x14ac:dyDescent="0.2">
      <c r="A31" s="12"/>
      <c r="C31" s="12" t="s">
        <v>24</v>
      </c>
      <c r="D31" s="12" t="s">
        <v>17</v>
      </c>
      <c r="E31" s="52">
        <v>1388.83</v>
      </c>
      <c r="F31" s="21" t="s">
        <v>90</v>
      </c>
      <c r="G31" s="21">
        <v>4107.32</v>
      </c>
      <c r="I31" s="52">
        <v>1388.83</v>
      </c>
      <c r="J31" s="21">
        <f t="shared" si="0"/>
        <v>0</v>
      </c>
      <c r="K31" s="24"/>
      <c r="L31" s="21"/>
      <c r="M31" s="24"/>
      <c r="N31" s="13"/>
      <c r="O31" s="24"/>
      <c r="P31" s="15"/>
    </row>
    <row r="32" spans="1:16" x14ac:dyDescent="0.2">
      <c r="A32" s="12"/>
      <c r="B32" s="12"/>
      <c r="C32" s="12" t="s">
        <v>28</v>
      </c>
      <c r="D32" s="12" t="s">
        <v>17</v>
      </c>
      <c r="E32" s="52">
        <v>5814.03</v>
      </c>
      <c r="F32" s="21" t="s">
        <v>90</v>
      </c>
      <c r="G32" s="21">
        <v>8990.65</v>
      </c>
      <c r="I32" s="52">
        <v>5814.03</v>
      </c>
      <c r="J32" s="21">
        <f t="shared" si="0"/>
        <v>0</v>
      </c>
      <c r="K32" s="24"/>
      <c r="L32" s="21"/>
      <c r="M32" s="24"/>
      <c r="N32" s="13"/>
      <c r="O32" s="24"/>
      <c r="P32" s="15"/>
    </row>
    <row r="33" spans="1:16" x14ac:dyDescent="0.2">
      <c r="A33" s="12"/>
      <c r="B33" s="12"/>
      <c r="C33" s="12" t="s">
        <v>70</v>
      </c>
      <c r="D33" s="12" t="s">
        <v>80</v>
      </c>
      <c r="E33" s="52">
        <v>720</v>
      </c>
      <c r="F33" s="21" t="s">
        <v>90</v>
      </c>
      <c r="G33" s="15">
        <v>720</v>
      </c>
      <c r="I33" s="52">
        <v>720</v>
      </c>
      <c r="J33" s="21">
        <f t="shared" si="0"/>
        <v>0</v>
      </c>
      <c r="K33" s="24"/>
      <c r="L33" s="21"/>
      <c r="M33" s="24"/>
      <c r="N33" s="13"/>
      <c r="O33" s="24"/>
      <c r="P33" s="15"/>
    </row>
    <row r="34" spans="1:16" x14ac:dyDescent="0.2">
      <c r="A34" s="12"/>
      <c r="B34" s="12"/>
      <c r="C34" s="12" t="s">
        <v>63</v>
      </c>
      <c r="D34" s="12" t="s">
        <v>64</v>
      </c>
      <c r="E34" s="52">
        <v>20</v>
      </c>
      <c r="F34" s="51" t="s">
        <v>92</v>
      </c>
      <c r="G34" s="15">
        <v>20</v>
      </c>
      <c r="I34" s="52">
        <v>20</v>
      </c>
      <c r="J34" s="21">
        <f t="shared" si="0"/>
        <v>0</v>
      </c>
      <c r="O34" s="24"/>
      <c r="P34" s="51"/>
    </row>
    <row r="35" spans="1:16" x14ac:dyDescent="0.2">
      <c r="A35" s="12"/>
      <c r="B35" s="12"/>
      <c r="C35" s="12" t="s">
        <v>67</v>
      </c>
      <c r="D35" s="12" t="s">
        <v>66</v>
      </c>
      <c r="E35" s="52">
        <v>1515.15</v>
      </c>
      <c r="F35" s="25" t="s">
        <v>93</v>
      </c>
      <c r="G35" s="15">
        <v>1515.15</v>
      </c>
      <c r="I35" s="52">
        <v>1515.15</v>
      </c>
      <c r="J35" s="21">
        <f t="shared" si="0"/>
        <v>0</v>
      </c>
      <c r="O35" s="24"/>
      <c r="P35" s="25"/>
    </row>
    <row r="36" spans="1:16" x14ac:dyDescent="0.2">
      <c r="A36" s="12"/>
      <c r="B36" s="12"/>
      <c r="C36" s="12" t="s">
        <v>67</v>
      </c>
      <c r="D36" s="12" t="s">
        <v>68</v>
      </c>
      <c r="E36" s="52">
        <v>455.68</v>
      </c>
      <c r="F36" s="51" t="s">
        <v>94</v>
      </c>
      <c r="G36" s="15">
        <v>455.68</v>
      </c>
      <c r="I36" s="52">
        <v>455.68</v>
      </c>
      <c r="J36" s="21">
        <f t="shared" si="0"/>
        <v>0</v>
      </c>
      <c r="O36" s="24"/>
      <c r="P36" s="51"/>
    </row>
    <row r="37" spans="1:16" x14ac:dyDescent="0.2">
      <c r="A37" s="12"/>
      <c r="B37" s="12"/>
      <c r="C37" s="12"/>
      <c r="D37" s="12"/>
      <c r="E37" s="52"/>
      <c r="F37" s="65" t="s">
        <v>130</v>
      </c>
      <c r="H37" s="65" t="s">
        <v>131</v>
      </c>
      <c r="I37" s="53">
        <v>11.68</v>
      </c>
      <c r="J37" s="21">
        <f t="shared" si="0"/>
        <v>-11.68</v>
      </c>
      <c r="O37" s="24"/>
      <c r="P37" s="51"/>
    </row>
    <row r="38" spans="1:16" x14ac:dyDescent="0.2">
      <c r="A38" s="12"/>
      <c r="B38" s="12"/>
      <c r="C38" s="12" t="s">
        <v>67</v>
      </c>
      <c r="D38" s="12" t="s">
        <v>81</v>
      </c>
      <c r="E38" s="53">
        <v>1617.75</v>
      </c>
      <c r="F38" s="21" t="s">
        <v>95</v>
      </c>
      <c r="G38" s="15">
        <v>1617.75</v>
      </c>
      <c r="I38" s="53">
        <v>1617.75</v>
      </c>
      <c r="J38" s="21">
        <f t="shared" si="0"/>
        <v>0</v>
      </c>
    </row>
    <row r="39" spans="1:16" x14ac:dyDescent="0.2">
      <c r="A39" s="12"/>
      <c r="B39" s="12"/>
      <c r="C39" s="12" t="s">
        <v>99</v>
      </c>
      <c r="D39" s="12" t="s">
        <v>100</v>
      </c>
      <c r="E39" s="52">
        <v>13800</v>
      </c>
      <c r="F39" s="25" t="s">
        <v>101</v>
      </c>
      <c r="G39" s="52">
        <v>13800</v>
      </c>
      <c r="I39" s="52">
        <v>13800</v>
      </c>
      <c r="J39" s="21">
        <f t="shared" si="0"/>
        <v>0</v>
      </c>
    </row>
    <row r="40" spans="1:16" x14ac:dyDescent="0.2">
      <c r="A40" s="12"/>
      <c r="B40" s="12"/>
      <c r="C40" s="12" t="s">
        <v>124</v>
      </c>
      <c r="D40" s="12" t="s">
        <v>105</v>
      </c>
      <c r="E40" s="52">
        <v>19.489999999999998</v>
      </c>
      <c r="F40" s="21" t="s">
        <v>123</v>
      </c>
      <c r="G40" s="52">
        <v>19.489999999999998</v>
      </c>
      <c r="I40" s="52">
        <v>38.97</v>
      </c>
      <c r="J40" s="21">
        <f t="shared" si="0"/>
        <v>-19.48</v>
      </c>
    </row>
    <row r="41" spans="1:16" x14ac:dyDescent="0.2">
      <c r="A41" s="12"/>
      <c r="B41" s="12"/>
      <c r="C41" s="12"/>
      <c r="D41" s="12"/>
      <c r="E41" s="53"/>
      <c r="F41" s="21"/>
      <c r="J41" s="21">
        <f t="shared" si="0"/>
        <v>0</v>
      </c>
    </row>
    <row r="42" spans="1:16" x14ac:dyDescent="0.2">
      <c r="F42" s="23"/>
      <c r="G42" s="23"/>
      <c r="J42" s="23"/>
      <c r="L42" s="23"/>
      <c r="N42" s="42"/>
      <c r="P42" s="20"/>
    </row>
    <row r="43" spans="1:16" x14ac:dyDescent="0.2">
      <c r="D43" s="55" t="s">
        <v>82</v>
      </c>
      <c r="E43" s="54">
        <f>SUM(E2:E40)</f>
        <v>103055.62999999999</v>
      </c>
      <c r="F43" s="56" t="s">
        <v>96</v>
      </c>
      <c r="G43" s="20">
        <f>SUM(G2:G40)</f>
        <v>120605.74999999999</v>
      </c>
      <c r="H43" s="12" t="s">
        <v>98</v>
      </c>
      <c r="I43" s="21">
        <f>SUM(I3:I42)</f>
        <v>102225.94999999998</v>
      </c>
      <c r="J43" s="21">
        <f>SUM(J3:J42)</f>
        <v>829.68</v>
      </c>
    </row>
    <row r="44" spans="1:16" x14ac:dyDescent="0.2">
      <c r="F44" s="2"/>
    </row>
    <row r="45" spans="1:16" x14ac:dyDescent="0.2">
      <c r="E45" s="6"/>
    </row>
    <row r="46" spans="1:16" x14ac:dyDescent="0.2">
      <c r="E46" s="8"/>
    </row>
    <row r="47" spans="1:16" x14ac:dyDescent="0.2">
      <c r="E47" s="8"/>
    </row>
    <row r="48" spans="1:16" x14ac:dyDescent="0.2">
      <c r="E48" s="8"/>
    </row>
    <row r="49" spans="5:5" x14ac:dyDescent="0.2">
      <c r="E49" s="8"/>
    </row>
    <row r="50" spans="5:5" x14ac:dyDescent="0.2">
      <c r="E50" s="8"/>
    </row>
    <row r="51" spans="5:5" x14ac:dyDescent="0.2">
      <c r="E51" s="8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59" orientation="landscape" horizontalDpi="4294967293" r:id="rId1"/>
  <headerFooter alignWithMargins="0">
    <oddHeader>&amp;C&amp;"Arial,Bold"Nether Wyresdale Parish Council
Fixed Asset Register for 2023/2024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Pivot</vt:lpstr>
      <vt:lpstr>Receipts &amp; Payments</vt:lpstr>
      <vt:lpstr>Bank Rec</vt:lpstr>
      <vt:lpstr>Fixed Asset Register 2026</vt:lpstr>
      <vt:lpstr>pension</vt:lpstr>
      <vt:lpstr>clerk</vt:lpstr>
      <vt:lpstr>Fixed Asset Register 2024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 Hodges</dc:creator>
  <cp:lastModifiedBy>Roger Hacking</cp:lastModifiedBy>
  <cp:lastPrinted>2026-05-07T10:59:48Z</cp:lastPrinted>
  <dcterms:created xsi:type="dcterms:W3CDTF">2005-04-20T15:46:46Z</dcterms:created>
  <dcterms:modified xsi:type="dcterms:W3CDTF">2026-06-02T08:57:29Z</dcterms:modified>
</cp:coreProperties>
</file>